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.qvatadze\Desktop\2019 weli\2019 BDD\24,04,2019\"/>
    </mc:Choice>
  </mc:AlternateContent>
  <bookViews>
    <workbookView xWindow="480" yWindow="615" windowWidth="14355" windowHeight="7455" tabRatio="776"/>
  </bookViews>
  <sheets>
    <sheet name="3.2" sheetId="11" r:id="rId1"/>
    <sheet name="3.ა 2" sheetId="14" r:id="rId2"/>
  </sheets>
  <calcPr calcId="152511" concurrentCalc="0"/>
</workbook>
</file>

<file path=xl/calcChain.xml><?xml version="1.0" encoding="utf-8"?>
<calcChain xmlns="http://schemas.openxmlformats.org/spreadsheetml/2006/main">
  <c r="Q20" i="14" l="1"/>
  <c r="Q21" i="14"/>
  <c r="Q22" i="14"/>
  <c r="Q23" i="14"/>
  <c r="Q24" i="14"/>
  <c r="Q25" i="14"/>
  <c r="Q26" i="14"/>
  <c r="M20" i="14"/>
  <c r="M21" i="14"/>
  <c r="M22" i="14"/>
  <c r="M23" i="14"/>
  <c r="M24" i="14"/>
  <c r="M25" i="14"/>
  <c r="M26" i="14"/>
  <c r="I20" i="14"/>
  <c r="I21" i="14"/>
  <c r="I22" i="14"/>
  <c r="I23" i="14"/>
  <c r="I24" i="14"/>
  <c r="I25" i="14"/>
  <c r="I26" i="14"/>
  <c r="Q29" i="14"/>
  <c r="Q30" i="14"/>
  <c r="Q31" i="14"/>
  <c r="Q32" i="14"/>
  <c r="Q33" i="14"/>
  <c r="Q34" i="14"/>
  <c r="Q35" i="14"/>
  <c r="M29" i="14"/>
  <c r="M30" i="14"/>
  <c r="M31" i="14"/>
  <c r="M32" i="14"/>
  <c r="M33" i="14"/>
  <c r="M34" i="14"/>
  <c r="M35" i="14"/>
  <c r="I29" i="14"/>
  <c r="I30" i="14"/>
  <c r="I31" i="14"/>
  <c r="I32" i="14"/>
  <c r="I33" i="14"/>
  <c r="I34" i="14"/>
  <c r="I35" i="14"/>
  <c r="Q38" i="14"/>
  <c r="Q39" i="14"/>
  <c r="Q40" i="14"/>
  <c r="Q41" i="14"/>
  <c r="Q42" i="14"/>
  <c r="M38" i="14"/>
  <c r="M39" i="14"/>
  <c r="M40" i="14"/>
  <c r="M41" i="14"/>
  <c r="M42" i="14"/>
  <c r="I38" i="14"/>
  <c r="I39" i="14"/>
  <c r="I40" i="14"/>
  <c r="I41" i="14"/>
  <c r="I42" i="14"/>
  <c r="H46" i="11"/>
  <c r="H47" i="11"/>
  <c r="L46" i="11"/>
  <c r="L47" i="11"/>
  <c r="P46" i="11"/>
  <c r="P47" i="11"/>
  <c r="Q45" i="14"/>
  <c r="Q46" i="14"/>
  <c r="Q47" i="14"/>
  <c r="Q48" i="14"/>
  <c r="Q49" i="14"/>
  <c r="Q50" i="14"/>
  <c r="P46" i="14"/>
  <c r="P47" i="14"/>
  <c r="L46" i="14"/>
  <c r="L47" i="14"/>
  <c r="H46" i="14"/>
  <c r="H47" i="14"/>
  <c r="M45" i="14"/>
  <c r="M46" i="14"/>
  <c r="M47" i="14"/>
  <c r="M48" i="14"/>
  <c r="M49" i="14"/>
  <c r="M50" i="14"/>
  <c r="I45" i="14"/>
  <c r="I46" i="14"/>
  <c r="I47" i="14"/>
  <c r="I48" i="14"/>
  <c r="I49" i="14"/>
  <c r="I50" i="14"/>
  <c r="Q61" i="14"/>
  <c r="Q62" i="14"/>
  <c r="Q63" i="14"/>
  <c r="Q64" i="14"/>
  <c r="M61" i="14"/>
  <c r="M62" i="14"/>
  <c r="M63" i="14"/>
  <c r="M64" i="14"/>
  <c r="I61" i="14"/>
  <c r="I62" i="14"/>
  <c r="I63" i="14"/>
  <c r="I64" i="14"/>
  <c r="M71" i="14"/>
  <c r="M72" i="14"/>
  <c r="I71" i="14"/>
  <c r="I72" i="14"/>
  <c r="Q76" i="14"/>
  <c r="M76" i="14"/>
  <c r="I76" i="14"/>
  <c r="Q87" i="14"/>
  <c r="M87" i="14"/>
  <c r="I87" i="14"/>
  <c r="S27" i="11"/>
  <c r="R27" i="11"/>
  <c r="Q27" i="11"/>
  <c r="O27" i="11"/>
  <c r="N27" i="11"/>
  <c r="M27" i="11"/>
  <c r="G27" i="11"/>
  <c r="F27" i="11"/>
  <c r="E27" i="11"/>
  <c r="H27" i="11"/>
  <c r="J27" i="11"/>
  <c r="K27" i="11"/>
  <c r="I27" i="11"/>
  <c r="P35" i="11"/>
  <c r="L35" i="11"/>
  <c r="H35" i="11"/>
  <c r="P35" i="14"/>
  <c r="L35" i="14"/>
  <c r="S27" i="14"/>
  <c r="R27" i="14"/>
  <c r="Q27" i="14"/>
  <c r="O27" i="14"/>
  <c r="N27" i="14"/>
  <c r="M27" i="14"/>
  <c r="J27" i="14"/>
  <c r="K27" i="14"/>
  <c r="I27" i="14"/>
  <c r="H27" i="14"/>
  <c r="H35" i="14"/>
  <c r="M53" i="14"/>
  <c r="M54" i="14"/>
  <c r="I53" i="14"/>
  <c r="I54" i="14"/>
  <c r="I75" i="14"/>
  <c r="M75" i="14"/>
  <c r="Q53" i="14"/>
  <c r="Q54" i="14"/>
  <c r="Q71" i="14"/>
  <c r="Q72" i="14"/>
  <c r="Q75" i="14"/>
  <c r="Q79" i="14"/>
  <c r="Q80" i="14"/>
  <c r="Q81" i="14"/>
  <c r="Q82" i="14"/>
  <c r="Q83" i="14"/>
  <c r="Q84" i="14"/>
  <c r="Q85" i="14"/>
  <c r="Q86" i="14"/>
  <c r="M79" i="14"/>
  <c r="M80" i="14"/>
  <c r="M81" i="14"/>
  <c r="M82" i="14"/>
  <c r="M83" i="14"/>
  <c r="M84" i="14"/>
  <c r="M85" i="14"/>
  <c r="M86" i="14"/>
  <c r="I79" i="14"/>
  <c r="I80" i="14"/>
  <c r="I81" i="14"/>
  <c r="I82" i="14"/>
  <c r="I83" i="14"/>
  <c r="I84" i="14"/>
  <c r="I85" i="14"/>
  <c r="I86" i="14"/>
  <c r="E11" i="14"/>
  <c r="F18" i="11"/>
  <c r="D18" i="11"/>
  <c r="D21" i="11"/>
  <c r="D22" i="11"/>
  <c r="D23" i="11"/>
  <c r="D24" i="11"/>
  <c r="D25" i="11"/>
  <c r="D26" i="11"/>
  <c r="D20" i="11"/>
  <c r="E18" i="11"/>
  <c r="E75" i="11"/>
  <c r="A75" i="11"/>
  <c r="E11" i="11"/>
  <c r="E29" i="11"/>
  <c r="E30" i="11"/>
  <c r="E31" i="11"/>
  <c r="E32" i="11"/>
  <c r="E34" i="11"/>
  <c r="E35" i="11"/>
  <c r="E39" i="11"/>
  <c r="E38" i="11"/>
  <c r="E42" i="11"/>
  <c r="E45" i="11"/>
  <c r="E46" i="11"/>
  <c r="D46" i="11"/>
  <c r="D47" i="11"/>
  <c r="E47" i="11"/>
  <c r="E48" i="11"/>
  <c r="D44" i="11"/>
  <c r="E61" i="11"/>
  <c r="E63" i="11"/>
  <c r="E71" i="11"/>
  <c r="E72" i="11"/>
  <c r="E90" i="11"/>
  <c r="Q90" i="14"/>
  <c r="M90" i="14"/>
  <c r="I90" i="14"/>
  <c r="P90" i="14"/>
  <c r="L90" i="14"/>
  <c r="H90" i="14"/>
  <c r="D90" i="14"/>
  <c r="P89" i="14"/>
  <c r="L89" i="14"/>
  <c r="H89" i="14"/>
  <c r="D89" i="14"/>
  <c r="S88" i="14"/>
  <c r="R88" i="14"/>
  <c r="Q88" i="14"/>
  <c r="P88" i="14"/>
  <c r="O88" i="14"/>
  <c r="N88" i="14"/>
  <c r="M88" i="14"/>
  <c r="L88" i="14"/>
  <c r="K88" i="14"/>
  <c r="J88" i="14"/>
  <c r="I88" i="14"/>
  <c r="I77" i="14"/>
  <c r="I73" i="14"/>
  <c r="I69" i="14"/>
  <c r="I59" i="14"/>
  <c r="I51" i="14"/>
  <c r="I43" i="14"/>
  <c r="I36" i="14"/>
  <c r="I18" i="14"/>
  <c r="I13" i="14"/>
  <c r="I8" i="14"/>
  <c r="H88" i="14"/>
  <c r="G88" i="14"/>
  <c r="F88" i="14"/>
  <c r="E88" i="14"/>
  <c r="D88" i="14"/>
  <c r="P87" i="14"/>
  <c r="L87" i="14"/>
  <c r="H87" i="14"/>
  <c r="D87" i="14"/>
  <c r="P86" i="14"/>
  <c r="L86" i="14"/>
  <c r="H86" i="14"/>
  <c r="D86" i="14"/>
  <c r="P85" i="14"/>
  <c r="L85" i="14"/>
  <c r="H85" i="14"/>
  <c r="D85" i="14"/>
  <c r="P84" i="14"/>
  <c r="L84" i="14"/>
  <c r="H84" i="14"/>
  <c r="D84" i="14"/>
  <c r="P83" i="14"/>
  <c r="L83" i="14"/>
  <c r="H83" i="14"/>
  <c r="D83" i="14"/>
  <c r="P82" i="14"/>
  <c r="L82" i="14"/>
  <c r="H82" i="14"/>
  <c r="D82" i="14"/>
  <c r="P81" i="14"/>
  <c r="L81" i="14"/>
  <c r="H81" i="14"/>
  <c r="D81" i="14"/>
  <c r="P80" i="14"/>
  <c r="L80" i="14"/>
  <c r="H80" i="14"/>
  <c r="D80" i="14"/>
  <c r="P79" i="14"/>
  <c r="L79" i="14"/>
  <c r="H79" i="14"/>
  <c r="D79" i="14"/>
  <c r="P78" i="14"/>
  <c r="L78" i="14"/>
  <c r="H78" i="14"/>
  <c r="D78" i="14"/>
  <c r="S77" i="14"/>
  <c r="R77" i="14"/>
  <c r="Q77" i="14"/>
  <c r="P77" i="14"/>
  <c r="O77" i="14"/>
  <c r="N77" i="14"/>
  <c r="M77" i="14"/>
  <c r="L77" i="14"/>
  <c r="K77" i="14"/>
  <c r="J77" i="14"/>
  <c r="H77" i="14"/>
  <c r="G77" i="14"/>
  <c r="F77" i="14"/>
  <c r="E77" i="14"/>
  <c r="D77" i="14"/>
  <c r="P76" i="14"/>
  <c r="L76" i="14"/>
  <c r="H76" i="14"/>
  <c r="D76" i="14"/>
  <c r="P75" i="14"/>
  <c r="L75" i="14"/>
  <c r="H75" i="14"/>
  <c r="D75" i="14"/>
  <c r="P74" i="14"/>
  <c r="L74" i="14"/>
  <c r="H74" i="14"/>
  <c r="D74" i="14"/>
  <c r="S73" i="14"/>
  <c r="R73" i="14"/>
  <c r="Q73" i="14"/>
  <c r="P73" i="14"/>
  <c r="O73" i="14"/>
  <c r="N73" i="14"/>
  <c r="M73" i="14"/>
  <c r="L73" i="14"/>
  <c r="K73" i="14"/>
  <c r="J73" i="14"/>
  <c r="H73" i="14"/>
  <c r="G73" i="14"/>
  <c r="F73" i="14"/>
  <c r="E73" i="14"/>
  <c r="D73" i="14"/>
  <c r="P72" i="14"/>
  <c r="L72" i="14"/>
  <c r="H72" i="14"/>
  <c r="E72" i="14"/>
  <c r="D72" i="14"/>
  <c r="P71" i="14"/>
  <c r="L71" i="14"/>
  <c r="H71" i="14"/>
  <c r="E71" i="14"/>
  <c r="D71" i="14"/>
  <c r="P70" i="14"/>
  <c r="L70" i="14"/>
  <c r="H70" i="14"/>
  <c r="D70" i="14"/>
  <c r="S69" i="14"/>
  <c r="R69" i="14"/>
  <c r="Q69" i="14"/>
  <c r="P69" i="14"/>
  <c r="O69" i="14"/>
  <c r="N69" i="14"/>
  <c r="M69" i="14"/>
  <c r="L69" i="14"/>
  <c r="K69" i="14"/>
  <c r="J69" i="14"/>
  <c r="H69" i="14"/>
  <c r="G69" i="14"/>
  <c r="F69" i="14"/>
  <c r="Q68" i="14"/>
  <c r="P68" i="14"/>
  <c r="L68" i="14"/>
  <c r="H68" i="14"/>
  <c r="D68" i="14"/>
  <c r="S66" i="14"/>
  <c r="S8" i="14"/>
  <c r="R66" i="14"/>
  <c r="Q66" i="14"/>
  <c r="O66" i="14"/>
  <c r="O13" i="14"/>
  <c r="O12" i="14"/>
  <c r="N66" i="14"/>
  <c r="M66" i="14"/>
  <c r="K66" i="14"/>
  <c r="K13" i="14"/>
  <c r="K8" i="14"/>
  <c r="J66" i="14"/>
  <c r="I66" i="14"/>
  <c r="G66" i="14"/>
  <c r="G13" i="14"/>
  <c r="G12" i="14"/>
  <c r="F66" i="14"/>
  <c r="E66" i="14"/>
  <c r="Q65" i="14"/>
  <c r="P65" i="14"/>
  <c r="L65" i="14"/>
  <c r="H65" i="14"/>
  <c r="D65" i="14"/>
  <c r="P64" i="14"/>
  <c r="L64" i="14"/>
  <c r="H64" i="14"/>
  <c r="D64" i="14"/>
  <c r="P63" i="14"/>
  <c r="L63" i="14"/>
  <c r="H63" i="14"/>
  <c r="E63" i="14"/>
  <c r="D63" i="14"/>
  <c r="P62" i="14"/>
  <c r="L62" i="14"/>
  <c r="H62" i="14"/>
  <c r="D62" i="14"/>
  <c r="P61" i="14"/>
  <c r="L61" i="14"/>
  <c r="H61" i="14"/>
  <c r="E61" i="14"/>
  <c r="D61" i="14"/>
  <c r="P60" i="14"/>
  <c r="L60" i="14"/>
  <c r="H60" i="14"/>
  <c r="D60" i="14"/>
  <c r="S59" i="14"/>
  <c r="R59" i="14"/>
  <c r="R12" i="14"/>
  <c r="O59" i="14"/>
  <c r="N59" i="14"/>
  <c r="N12" i="14"/>
  <c r="M59" i="14"/>
  <c r="L59" i="14"/>
  <c r="K59" i="14"/>
  <c r="J59" i="14"/>
  <c r="J12" i="14"/>
  <c r="H59" i="14"/>
  <c r="G59" i="14"/>
  <c r="F59" i="14"/>
  <c r="F8" i="14"/>
  <c r="Q58" i="14"/>
  <c r="P58" i="14"/>
  <c r="L58" i="14"/>
  <c r="H58" i="14"/>
  <c r="D58" i="14"/>
  <c r="Q57" i="14"/>
  <c r="P57" i="14"/>
  <c r="L57" i="14"/>
  <c r="H57" i="14"/>
  <c r="D57" i="14"/>
  <c r="S55" i="14"/>
  <c r="R55" i="14"/>
  <c r="O55" i="14"/>
  <c r="N55" i="14"/>
  <c r="M55" i="14"/>
  <c r="L55" i="14"/>
  <c r="K55" i="14"/>
  <c r="J55" i="14"/>
  <c r="I55" i="14"/>
  <c r="H55" i="14"/>
  <c r="G55" i="14"/>
  <c r="F55" i="14"/>
  <c r="E55" i="14"/>
  <c r="D55" i="14"/>
  <c r="P54" i="14"/>
  <c r="L54" i="14"/>
  <c r="H54" i="14"/>
  <c r="D54" i="14"/>
  <c r="P53" i="14"/>
  <c r="L53" i="14"/>
  <c r="H53" i="14"/>
  <c r="D53" i="14"/>
  <c r="P52" i="14"/>
  <c r="L52" i="14"/>
  <c r="H52" i="14"/>
  <c r="D52" i="14"/>
  <c r="S51" i="14"/>
  <c r="R51" i="14"/>
  <c r="Q51" i="14"/>
  <c r="P51" i="14"/>
  <c r="O51" i="14"/>
  <c r="N51" i="14"/>
  <c r="M51" i="14"/>
  <c r="L51" i="14"/>
  <c r="K51" i="14"/>
  <c r="J51" i="14"/>
  <c r="H51" i="14"/>
  <c r="G51" i="14"/>
  <c r="F51" i="14"/>
  <c r="E51" i="14"/>
  <c r="D51" i="14"/>
  <c r="P50" i="14"/>
  <c r="L50" i="14"/>
  <c r="H50" i="14"/>
  <c r="D50" i="14"/>
  <c r="P49" i="14"/>
  <c r="L49" i="14"/>
  <c r="H49" i="14"/>
  <c r="D49" i="14"/>
  <c r="P48" i="14"/>
  <c r="L48" i="14"/>
  <c r="H48" i="14"/>
  <c r="E48" i="14"/>
  <c r="D48" i="14"/>
  <c r="E47" i="14"/>
  <c r="D47" i="14"/>
  <c r="E46" i="14"/>
  <c r="D46" i="14"/>
  <c r="P45" i="14"/>
  <c r="L45" i="14"/>
  <c r="H45" i="14"/>
  <c r="E45" i="14"/>
  <c r="D45" i="14"/>
  <c r="P44" i="14"/>
  <c r="L44" i="14"/>
  <c r="H44" i="14"/>
  <c r="S43" i="14"/>
  <c r="R43" i="14"/>
  <c r="Q43" i="14"/>
  <c r="P43" i="14"/>
  <c r="O43" i="14"/>
  <c r="N43" i="14"/>
  <c r="M43" i="14"/>
  <c r="L43" i="14"/>
  <c r="K43" i="14"/>
  <c r="J43" i="14"/>
  <c r="H43" i="14"/>
  <c r="G43" i="14"/>
  <c r="F43" i="14"/>
  <c r="E43" i="14"/>
  <c r="D43" i="14"/>
  <c r="P42" i="14"/>
  <c r="L42" i="14"/>
  <c r="H42" i="14"/>
  <c r="D42" i="14"/>
  <c r="P41" i="14"/>
  <c r="L41" i="14"/>
  <c r="H41" i="14"/>
  <c r="D41" i="14"/>
  <c r="P40" i="14"/>
  <c r="L40" i="14"/>
  <c r="H40" i="14"/>
  <c r="D40" i="14"/>
  <c r="P39" i="14"/>
  <c r="L39" i="14"/>
  <c r="H39" i="14"/>
  <c r="D39" i="14"/>
  <c r="P38" i="14"/>
  <c r="L38" i="14"/>
  <c r="H38" i="14"/>
  <c r="D38" i="14"/>
  <c r="P37" i="14"/>
  <c r="L37" i="14"/>
  <c r="H37" i="14"/>
  <c r="S36" i="14"/>
  <c r="R36" i="14"/>
  <c r="Q36" i="14"/>
  <c r="P36" i="14"/>
  <c r="O36" i="14"/>
  <c r="N36" i="14"/>
  <c r="M36" i="14"/>
  <c r="L36" i="14"/>
  <c r="K36" i="14"/>
  <c r="J36" i="14"/>
  <c r="H36" i="14"/>
  <c r="G36" i="14"/>
  <c r="F36" i="14"/>
  <c r="E36" i="14"/>
  <c r="D36" i="14"/>
  <c r="D35" i="14"/>
  <c r="P34" i="14"/>
  <c r="L34" i="14"/>
  <c r="H34" i="14"/>
  <c r="D34" i="14"/>
  <c r="P33" i="14"/>
  <c r="L33" i="14"/>
  <c r="H33" i="14"/>
  <c r="D33" i="14"/>
  <c r="P32" i="14"/>
  <c r="L32" i="14"/>
  <c r="H32" i="14"/>
  <c r="D32" i="14"/>
  <c r="P31" i="14"/>
  <c r="L31" i="14"/>
  <c r="H31" i="14"/>
  <c r="D31" i="14"/>
  <c r="P30" i="14"/>
  <c r="L30" i="14"/>
  <c r="H30" i="14"/>
  <c r="D30" i="14"/>
  <c r="P29" i="14"/>
  <c r="L29" i="14"/>
  <c r="H29" i="14"/>
  <c r="D29" i="14"/>
  <c r="P28" i="14"/>
  <c r="L28" i="14"/>
  <c r="H28" i="14"/>
  <c r="P27" i="14"/>
  <c r="L27" i="14"/>
  <c r="G27" i="14"/>
  <c r="F27" i="14"/>
  <c r="E27" i="14"/>
  <c r="D27" i="14"/>
  <c r="P26" i="14"/>
  <c r="L26" i="14"/>
  <c r="H26" i="14"/>
  <c r="D26" i="14"/>
  <c r="P25" i="14"/>
  <c r="L25" i="14"/>
  <c r="H25" i="14"/>
  <c r="D25" i="14"/>
  <c r="P24" i="14"/>
  <c r="L24" i="14"/>
  <c r="H24" i="14"/>
  <c r="D24" i="14"/>
  <c r="P23" i="14"/>
  <c r="L23" i="14"/>
  <c r="H23" i="14"/>
  <c r="E23" i="14"/>
  <c r="D23" i="14"/>
  <c r="P22" i="14"/>
  <c r="L22" i="14"/>
  <c r="H22" i="14"/>
  <c r="D22" i="14"/>
  <c r="P21" i="14"/>
  <c r="L21" i="14"/>
  <c r="H21" i="14"/>
  <c r="D21" i="14"/>
  <c r="P20" i="14"/>
  <c r="L20" i="14"/>
  <c r="H20" i="14"/>
  <c r="D20" i="14"/>
  <c r="P19" i="14"/>
  <c r="L19" i="14"/>
  <c r="H19" i="14"/>
  <c r="D19" i="14"/>
  <c r="S18" i="14"/>
  <c r="R18" i="14"/>
  <c r="Q18" i="14"/>
  <c r="P18" i="14"/>
  <c r="O18" i="14"/>
  <c r="N18" i="14"/>
  <c r="M18" i="14"/>
  <c r="L18" i="14"/>
  <c r="K18" i="14"/>
  <c r="J18" i="14"/>
  <c r="H18" i="14"/>
  <c r="G18" i="14"/>
  <c r="F18" i="14"/>
  <c r="E18" i="14"/>
  <c r="D18" i="14"/>
  <c r="P17" i="14"/>
  <c r="L17" i="14"/>
  <c r="H17" i="14"/>
  <c r="D17" i="14"/>
  <c r="P16" i="14"/>
  <c r="L16" i="14"/>
  <c r="H16" i="14"/>
  <c r="D16" i="14"/>
  <c r="P15" i="14"/>
  <c r="L15" i="14"/>
  <c r="H15" i="14"/>
  <c r="D15" i="14"/>
  <c r="S14" i="14"/>
  <c r="R14" i="14"/>
  <c r="Q14" i="14"/>
  <c r="P14" i="14"/>
  <c r="O14" i="14"/>
  <c r="N14" i="14"/>
  <c r="M14" i="14"/>
  <c r="L14" i="14"/>
  <c r="K14" i="14"/>
  <c r="J14" i="14"/>
  <c r="I14" i="14"/>
  <c r="H14" i="14"/>
  <c r="G14" i="14"/>
  <c r="F14" i="14"/>
  <c r="E14" i="14"/>
  <c r="D14" i="14"/>
  <c r="S13" i="14"/>
  <c r="R13" i="14"/>
  <c r="Q13" i="14"/>
  <c r="P13" i="14"/>
  <c r="N13" i="14"/>
  <c r="M13" i="14"/>
  <c r="L13" i="14"/>
  <c r="J13" i="14"/>
  <c r="H13" i="14"/>
  <c r="F13" i="14"/>
  <c r="E13" i="14"/>
  <c r="D13" i="14"/>
  <c r="M12" i="14"/>
  <c r="I12" i="14"/>
  <c r="S11" i="14"/>
  <c r="R11" i="14"/>
  <c r="Q11" i="14"/>
  <c r="P11" i="14"/>
  <c r="O11" i="14"/>
  <c r="N11" i="14"/>
  <c r="M11" i="14"/>
  <c r="L11" i="14"/>
  <c r="K11" i="14"/>
  <c r="J11" i="14"/>
  <c r="I11" i="14"/>
  <c r="H11" i="14"/>
  <c r="G11" i="14"/>
  <c r="F11" i="14"/>
  <c r="D11" i="14"/>
  <c r="S10" i="14"/>
  <c r="R10" i="14"/>
  <c r="Q10" i="14"/>
  <c r="P10" i="14"/>
  <c r="O10" i="14"/>
  <c r="N10" i="14"/>
  <c r="M10" i="14"/>
  <c r="L10" i="14"/>
  <c r="K10" i="14"/>
  <c r="J10" i="14"/>
  <c r="I10" i="14"/>
  <c r="H10" i="14"/>
  <c r="G10" i="14"/>
  <c r="F10" i="14"/>
  <c r="E10" i="14"/>
  <c r="D10" i="14"/>
  <c r="S9" i="14"/>
  <c r="R9" i="14"/>
  <c r="Q9" i="14"/>
  <c r="P9" i="14"/>
  <c r="O9" i="14"/>
  <c r="N9" i="14"/>
  <c r="M9" i="14"/>
  <c r="L9" i="14"/>
  <c r="K9" i="14"/>
  <c r="J9" i="14"/>
  <c r="I9" i="14"/>
  <c r="H9" i="14"/>
  <c r="G9" i="14"/>
  <c r="F9" i="14"/>
  <c r="E9" i="14"/>
  <c r="D9" i="14"/>
  <c r="M8" i="14"/>
  <c r="J8" i="14"/>
  <c r="H8" i="14"/>
  <c r="N8" i="14"/>
  <c r="R8" i="14"/>
  <c r="F12" i="14"/>
  <c r="Q55" i="14"/>
  <c r="D66" i="14"/>
  <c r="H66" i="14"/>
  <c r="H12" i="14"/>
  <c r="L66" i="14"/>
  <c r="L12" i="14"/>
  <c r="P66" i="14"/>
  <c r="G8" i="14"/>
  <c r="O8" i="14"/>
  <c r="L8" i="14"/>
  <c r="K12" i="14"/>
  <c r="S12" i="14"/>
  <c r="E59" i="14"/>
  <c r="Q59" i="14"/>
  <c r="P59" i="14"/>
  <c r="E69" i="14"/>
  <c r="D69" i="14"/>
  <c r="P55" i="14"/>
  <c r="P12" i="14"/>
  <c r="Q12" i="14"/>
  <c r="Q8" i="14"/>
  <c r="P8" i="14"/>
  <c r="E12" i="14"/>
  <c r="D59" i="14"/>
  <c r="D12" i="14"/>
  <c r="E8" i="14"/>
  <c r="D8" i="14"/>
  <c r="D75" i="11"/>
  <c r="D35" i="11"/>
  <c r="E23" i="11"/>
  <c r="S10" i="11"/>
  <c r="R10" i="11"/>
  <c r="Q10" i="11"/>
  <c r="O10" i="11"/>
  <c r="N10" i="11"/>
  <c r="M10" i="11"/>
  <c r="K10" i="11"/>
  <c r="J10" i="11"/>
  <c r="I10" i="11"/>
  <c r="F10" i="11"/>
  <c r="G10" i="11"/>
  <c r="E10" i="11"/>
  <c r="S11" i="11"/>
  <c r="R11" i="11"/>
  <c r="Q11" i="11"/>
  <c r="O11" i="11"/>
  <c r="N11" i="11"/>
  <c r="M11" i="11"/>
  <c r="K11" i="11"/>
  <c r="J11" i="11"/>
  <c r="I11" i="11"/>
  <c r="F11" i="11"/>
  <c r="G11" i="11"/>
  <c r="S14" i="11"/>
  <c r="R14" i="11"/>
  <c r="Q14" i="11"/>
  <c r="P14" i="11"/>
  <c r="O14" i="11"/>
  <c r="N14" i="11"/>
  <c r="M14" i="11"/>
  <c r="K14" i="11"/>
  <c r="J14" i="11"/>
  <c r="I14" i="11"/>
  <c r="F14" i="11"/>
  <c r="G14" i="11"/>
  <c r="E14" i="11"/>
  <c r="P15" i="11"/>
  <c r="P16" i="11"/>
  <c r="P17" i="11"/>
  <c r="L15" i="11"/>
  <c r="L16" i="11"/>
  <c r="L17" i="11"/>
  <c r="H15" i="11"/>
  <c r="H16" i="11"/>
  <c r="H17" i="11"/>
  <c r="D15" i="11"/>
  <c r="D17" i="11"/>
  <c r="D16" i="11"/>
  <c r="S13" i="11"/>
  <c r="R13" i="11"/>
  <c r="Q13" i="11"/>
  <c r="P13" i="11"/>
  <c r="O13" i="11"/>
  <c r="N13" i="11"/>
  <c r="M13" i="11"/>
  <c r="K13" i="11"/>
  <c r="J13" i="11"/>
  <c r="I13" i="11"/>
  <c r="F13" i="11"/>
  <c r="G13" i="11"/>
  <c r="E13" i="11"/>
  <c r="H10" i="11"/>
  <c r="D13" i="11"/>
  <c r="L13" i="11"/>
  <c r="H13" i="11"/>
  <c r="E9" i="11"/>
  <c r="L10" i="11"/>
  <c r="P10" i="11"/>
  <c r="H14" i="11"/>
  <c r="L14" i="11"/>
  <c r="D14" i="11"/>
  <c r="D10" i="11"/>
  <c r="S77" i="11"/>
  <c r="R77" i="11"/>
  <c r="Q77" i="11"/>
  <c r="P77" i="11"/>
  <c r="O77" i="11"/>
  <c r="N77" i="11"/>
  <c r="M77" i="11"/>
  <c r="K77" i="11"/>
  <c r="J77" i="11"/>
  <c r="I77" i="11"/>
  <c r="F77" i="11"/>
  <c r="G77" i="11"/>
  <c r="E77" i="11"/>
  <c r="P86" i="11"/>
  <c r="P87" i="11"/>
  <c r="L86" i="11"/>
  <c r="L87" i="11"/>
  <c r="H86" i="11"/>
  <c r="H87" i="11"/>
  <c r="D86" i="11"/>
  <c r="D87" i="11"/>
  <c r="D77" i="11"/>
  <c r="L77" i="11"/>
  <c r="H77" i="11"/>
  <c r="E36" i="11"/>
  <c r="I36" i="11"/>
  <c r="Q36" i="11"/>
  <c r="H50" i="11"/>
  <c r="L50" i="11"/>
  <c r="P50" i="11"/>
  <c r="Q43" i="11"/>
  <c r="S43" i="11"/>
  <c r="R43" i="11"/>
  <c r="O43" i="11"/>
  <c r="N43" i="11"/>
  <c r="K43" i="11"/>
  <c r="J43" i="11"/>
  <c r="I43" i="11"/>
  <c r="F43" i="11"/>
  <c r="G43" i="11"/>
  <c r="E43" i="11"/>
  <c r="D50" i="11"/>
  <c r="D43" i="11"/>
  <c r="P43" i="11"/>
  <c r="H43" i="11"/>
  <c r="H26" i="11"/>
  <c r="L26" i="11"/>
  <c r="P26" i="11"/>
  <c r="Q18" i="11"/>
  <c r="R18" i="11"/>
  <c r="S18" i="11"/>
  <c r="N18" i="11"/>
  <c r="O18" i="11"/>
  <c r="M18" i="11"/>
  <c r="J18" i="11"/>
  <c r="K18" i="11"/>
  <c r="I18" i="11"/>
  <c r="G18" i="11"/>
  <c r="H18" i="11"/>
  <c r="P18" i="11"/>
  <c r="L18" i="11"/>
  <c r="L90" i="11"/>
  <c r="M43" i="11"/>
  <c r="L43" i="11"/>
  <c r="P19" i="11"/>
  <c r="L19" i="11"/>
  <c r="H19" i="11"/>
  <c r="D19" i="11"/>
  <c r="L28" i="11"/>
  <c r="H28" i="11"/>
  <c r="L44" i="11"/>
  <c r="H44" i="11"/>
  <c r="P78" i="11"/>
  <c r="L78" i="11"/>
  <c r="H78" i="11"/>
  <c r="D78" i="11"/>
  <c r="P74" i="11"/>
  <c r="L74" i="11"/>
  <c r="H74" i="11"/>
  <c r="D74" i="11"/>
  <c r="P70" i="11"/>
  <c r="L70" i="11"/>
  <c r="H70" i="11"/>
  <c r="D70" i="11"/>
  <c r="L37" i="11"/>
  <c r="H37" i="11"/>
  <c r="D52" i="11"/>
  <c r="P89" i="11"/>
  <c r="L89" i="11"/>
  <c r="H89" i="11"/>
  <c r="D89" i="11"/>
  <c r="P60" i="11"/>
  <c r="L60" i="11"/>
  <c r="H60" i="11"/>
  <c r="D60" i="11"/>
  <c r="D64" i="11"/>
  <c r="S51" i="11"/>
  <c r="R51" i="11"/>
  <c r="H54" i="11"/>
  <c r="H53" i="11"/>
  <c r="H52" i="11"/>
  <c r="L54" i="11"/>
  <c r="L53" i="11"/>
  <c r="L52" i="11"/>
  <c r="P52" i="11"/>
  <c r="P54" i="11"/>
  <c r="P53" i="11"/>
  <c r="O51" i="11"/>
  <c r="N51" i="11"/>
  <c r="M51" i="11"/>
  <c r="K51" i="11"/>
  <c r="J51" i="11"/>
  <c r="I51" i="11"/>
  <c r="F51" i="11"/>
  <c r="G51" i="11"/>
  <c r="E51" i="11"/>
  <c r="D54" i="11"/>
  <c r="D53" i="11"/>
  <c r="D49" i="11"/>
  <c r="H25" i="11"/>
  <c r="L25" i="11"/>
  <c r="P25" i="11"/>
  <c r="H34" i="11"/>
  <c r="L34" i="11"/>
  <c r="P34" i="11"/>
  <c r="D34" i="11"/>
  <c r="L27" i="11"/>
  <c r="D51" i="11"/>
  <c r="Q51" i="11"/>
  <c r="E66" i="11"/>
  <c r="S36" i="11"/>
  <c r="R36" i="11"/>
  <c r="O36" i="11"/>
  <c r="N36" i="11"/>
  <c r="M36" i="11"/>
  <c r="K36" i="11"/>
  <c r="J36" i="11"/>
  <c r="F36" i="11"/>
  <c r="G36" i="11"/>
  <c r="S55" i="11"/>
  <c r="R55" i="11"/>
  <c r="O55" i="11"/>
  <c r="N55" i="11"/>
  <c r="M55" i="11"/>
  <c r="K55" i="11"/>
  <c r="J55" i="11"/>
  <c r="I55" i="11"/>
  <c r="E55" i="11"/>
  <c r="S59" i="11"/>
  <c r="R59" i="11"/>
  <c r="O59" i="11"/>
  <c r="N59" i="11"/>
  <c r="M59" i="11"/>
  <c r="K59" i="11"/>
  <c r="J59" i="11"/>
  <c r="I59" i="11"/>
  <c r="F59" i="11"/>
  <c r="G59" i="11"/>
  <c r="E59" i="11"/>
  <c r="Q68" i="11"/>
  <c r="Q66" i="11"/>
  <c r="R66" i="11"/>
  <c r="S66" i="11"/>
  <c r="N66" i="11"/>
  <c r="O66" i="11"/>
  <c r="M66" i="11"/>
  <c r="J66" i="11"/>
  <c r="K66" i="11"/>
  <c r="I66" i="11"/>
  <c r="F66" i="11"/>
  <c r="G66" i="11"/>
  <c r="E69" i="11"/>
  <c r="F69" i="11"/>
  <c r="G69" i="11"/>
  <c r="I69" i="11"/>
  <c r="J69" i="11"/>
  <c r="K69" i="11"/>
  <c r="M69" i="11"/>
  <c r="N69" i="11"/>
  <c r="O69" i="11"/>
  <c r="N73" i="11"/>
  <c r="O73" i="11"/>
  <c r="M73" i="11"/>
  <c r="J73" i="11"/>
  <c r="K73" i="11"/>
  <c r="I73" i="11"/>
  <c r="F73" i="11"/>
  <c r="G73" i="11"/>
  <c r="E73" i="11"/>
  <c r="D79" i="11"/>
  <c r="N88" i="11"/>
  <c r="O88" i="11"/>
  <c r="M88" i="11"/>
  <c r="J88" i="11"/>
  <c r="K88" i="11"/>
  <c r="I88" i="11"/>
  <c r="G88" i="11"/>
  <c r="F88" i="11"/>
  <c r="E88" i="11"/>
  <c r="E8" i="11"/>
  <c r="K8" i="11"/>
  <c r="H55" i="11"/>
  <c r="I8" i="11"/>
  <c r="M8" i="11"/>
  <c r="N8" i="11"/>
  <c r="J8" i="11"/>
  <c r="O8" i="11"/>
  <c r="D69" i="11"/>
  <c r="D36" i="11"/>
  <c r="D88" i="11"/>
  <c r="P36" i="11"/>
  <c r="L36" i="11"/>
  <c r="H73" i="11"/>
  <c r="L88" i="11"/>
  <c r="D73" i="11"/>
  <c r="L55" i="11"/>
  <c r="H36" i="11"/>
  <c r="L69" i="11"/>
  <c r="H69" i="11"/>
  <c r="J12" i="11"/>
  <c r="H59" i="11"/>
  <c r="O12" i="11"/>
  <c r="Q73" i="11"/>
  <c r="E12" i="11"/>
  <c r="L59" i="11"/>
  <c r="N12" i="11"/>
  <c r="H66" i="11"/>
  <c r="D59" i="11"/>
  <c r="D66" i="11"/>
  <c r="K12" i="11"/>
  <c r="P66" i="11"/>
  <c r="L66" i="11"/>
  <c r="M12" i="11"/>
  <c r="L73" i="11"/>
  <c r="I12" i="11"/>
  <c r="H88" i="11"/>
  <c r="L8" i="11"/>
  <c r="H8" i="11"/>
  <c r="P64" i="11"/>
  <c r="L64" i="11"/>
  <c r="H64" i="11"/>
  <c r="L72" i="11"/>
  <c r="H72" i="11"/>
  <c r="D72" i="11"/>
  <c r="Q57" i="11"/>
  <c r="Q58" i="11"/>
  <c r="P63" i="11"/>
  <c r="Q65" i="11"/>
  <c r="Q88" i="11"/>
  <c r="Q55" i="11"/>
  <c r="P55" i="11"/>
  <c r="Q59" i="11"/>
  <c r="P59" i="11"/>
  <c r="P72" i="11"/>
  <c r="Q69" i="11"/>
  <c r="P27" i="11"/>
  <c r="Q8" i="11"/>
  <c r="Q12" i="11"/>
  <c r="L63" i="11"/>
  <c r="H63" i="11"/>
  <c r="D63" i="11"/>
  <c r="P62" i="11"/>
  <c r="L62" i="11"/>
  <c r="H62" i="11"/>
  <c r="D62" i="11"/>
  <c r="S69" i="11"/>
  <c r="R69" i="11"/>
  <c r="P69" i="11"/>
  <c r="P11" i="11"/>
  <c r="L11" i="11"/>
  <c r="H11" i="11"/>
  <c r="D11" i="11"/>
  <c r="S9" i="11"/>
  <c r="R9" i="11"/>
  <c r="Q9" i="11"/>
  <c r="O9" i="11"/>
  <c r="N9" i="11"/>
  <c r="M9" i="11"/>
  <c r="K9" i="11"/>
  <c r="J9" i="11"/>
  <c r="I9" i="11"/>
  <c r="F9" i="11"/>
  <c r="G9" i="11"/>
  <c r="P23" i="11"/>
  <c r="P24" i="11"/>
  <c r="L23" i="11"/>
  <c r="L24" i="11"/>
  <c r="H23" i="11"/>
  <c r="H24" i="11"/>
  <c r="P32" i="11"/>
  <c r="P33" i="11"/>
  <c r="L32" i="11"/>
  <c r="L33" i="11"/>
  <c r="H32" i="11"/>
  <c r="H33" i="11"/>
  <c r="D33" i="11"/>
  <c r="D32" i="11"/>
  <c r="P41" i="11"/>
  <c r="P42" i="11"/>
  <c r="L41" i="11"/>
  <c r="L42" i="11"/>
  <c r="H41" i="11"/>
  <c r="H42" i="11"/>
  <c r="D41" i="11"/>
  <c r="D42" i="11"/>
  <c r="H51" i="11"/>
  <c r="L51" i="11"/>
  <c r="P51" i="11"/>
  <c r="F55" i="11"/>
  <c r="F8" i="11"/>
  <c r="G55" i="11"/>
  <c r="S73" i="11"/>
  <c r="R73" i="11"/>
  <c r="S88" i="11"/>
  <c r="R88" i="11"/>
  <c r="P90" i="11"/>
  <c r="H90" i="11"/>
  <c r="D90" i="11"/>
  <c r="P85" i="11"/>
  <c r="L85" i="11"/>
  <c r="H85" i="11"/>
  <c r="D85" i="11"/>
  <c r="P84" i="11"/>
  <c r="L84" i="11"/>
  <c r="H84" i="11"/>
  <c r="D84" i="11"/>
  <c r="P83" i="11"/>
  <c r="L83" i="11"/>
  <c r="H83" i="11"/>
  <c r="D83" i="11"/>
  <c r="P82" i="11"/>
  <c r="L82" i="11"/>
  <c r="H82" i="11"/>
  <c r="D82" i="11"/>
  <c r="P81" i="11"/>
  <c r="L81" i="11"/>
  <c r="H81" i="11"/>
  <c r="D81" i="11"/>
  <c r="P80" i="11"/>
  <c r="L80" i="11"/>
  <c r="H80" i="11"/>
  <c r="D80" i="11"/>
  <c r="P79" i="11"/>
  <c r="L79" i="11"/>
  <c r="H79" i="11"/>
  <c r="P76" i="11"/>
  <c r="L76" i="11"/>
  <c r="H76" i="11"/>
  <c r="D76" i="11"/>
  <c r="P75" i="11"/>
  <c r="L75" i="11"/>
  <c r="H75" i="11"/>
  <c r="P71" i="11"/>
  <c r="L71" i="11"/>
  <c r="H71" i="11"/>
  <c r="D71" i="11"/>
  <c r="P68" i="11"/>
  <c r="L68" i="11"/>
  <c r="H68" i="11"/>
  <c r="D68" i="11"/>
  <c r="P65" i="11"/>
  <c r="L65" i="11"/>
  <c r="H65" i="11"/>
  <c r="D65" i="11"/>
  <c r="P61" i="11"/>
  <c r="L61" i="11"/>
  <c r="H61" i="11"/>
  <c r="D61" i="11"/>
  <c r="P58" i="11"/>
  <c r="L58" i="11"/>
  <c r="H58" i="11"/>
  <c r="D58" i="11"/>
  <c r="P57" i="11"/>
  <c r="L57" i="11"/>
  <c r="H57" i="11"/>
  <c r="D57" i="11"/>
  <c r="P49" i="11"/>
  <c r="L49" i="11"/>
  <c r="H49" i="11"/>
  <c r="P48" i="11"/>
  <c r="L48" i="11"/>
  <c r="H48" i="11"/>
  <c r="D48" i="11"/>
  <c r="P45" i="11"/>
  <c r="L45" i="11"/>
  <c r="H45" i="11"/>
  <c r="D45" i="11"/>
  <c r="P44" i="11"/>
  <c r="P40" i="11"/>
  <c r="L40" i="11"/>
  <c r="H40" i="11"/>
  <c r="D40" i="11"/>
  <c r="P39" i="11"/>
  <c r="L39" i="11"/>
  <c r="H39" i="11"/>
  <c r="D39" i="11"/>
  <c r="P38" i="11"/>
  <c r="L38" i="11"/>
  <c r="H38" i="11"/>
  <c r="D38" i="11"/>
  <c r="P37" i="11"/>
  <c r="S8" i="11"/>
  <c r="P73" i="11"/>
  <c r="R8" i="11"/>
  <c r="G12" i="11"/>
  <c r="G8" i="11"/>
  <c r="D8" i="11"/>
  <c r="P9" i="11"/>
  <c r="S12" i="11"/>
  <c r="D9" i="11"/>
  <c r="L9" i="11"/>
  <c r="R12" i="11"/>
  <c r="P88" i="11"/>
  <c r="P12" i="11"/>
  <c r="D55" i="11"/>
  <c r="F12" i="11"/>
  <c r="H9" i="11"/>
  <c r="P8" i="11"/>
  <c r="P31" i="11"/>
  <c r="L31" i="11"/>
  <c r="H31" i="11"/>
  <c r="D31" i="11"/>
  <c r="P30" i="11"/>
  <c r="L30" i="11"/>
  <c r="H30" i="11"/>
  <c r="D30" i="11"/>
  <c r="P29" i="11"/>
  <c r="L29" i="11"/>
  <c r="H29" i="11"/>
  <c r="D29" i="11"/>
  <c r="P28" i="11"/>
  <c r="P22" i="11"/>
  <c r="L22" i="11"/>
  <c r="H22" i="11"/>
  <c r="P21" i="11"/>
  <c r="L21" i="11"/>
  <c r="H21" i="11"/>
  <c r="P20" i="11"/>
  <c r="L20" i="11"/>
  <c r="H20" i="11"/>
  <c r="D27" i="11"/>
  <c r="D12" i="11"/>
  <c r="L12" i="11"/>
  <c r="H12" i="11"/>
</calcChain>
</file>

<file path=xl/sharedStrings.xml><?xml version="1.0" encoding="utf-8"?>
<sst xmlns="http://schemas.openxmlformats.org/spreadsheetml/2006/main" count="332" uniqueCount="145">
  <si>
    <t>N</t>
  </si>
  <si>
    <t>სულ</t>
  </si>
  <si>
    <t>2020 წელი</t>
  </si>
  <si>
    <t>2021 წელი</t>
  </si>
  <si>
    <t>მ.შ. სახე-ლმწი-ფო ბიუ-ჯეტი</t>
  </si>
  <si>
    <t>მ.შ. დონორები</t>
  </si>
  <si>
    <t>მ.შ. სახელმ-წიფო ბიუჯეტი</t>
  </si>
  <si>
    <t>მ.შ. სახე-ლმ-წიფო ბიუ-ჯეტი</t>
  </si>
  <si>
    <t>მ.შ. სახე-ლმწიფო ბიუჯ-ეტი</t>
  </si>
  <si>
    <t>პროგრამული კოდი</t>
  </si>
  <si>
    <t>სულ პრიორიტეტის ჯამი</t>
  </si>
  <si>
    <t>სულ მომუშავეთა რიცხოვნობა</t>
  </si>
  <si>
    <t>მ.შ. შტატით გათვალისწინებული</t>
  </si>
  <si>
    <t>მ.შ. შტატგარეშე მომუშავე</t>
  </si>
  <si>
    <t>ქვეპროგრამის ფარგლებში მომუშავეთა რიცხოვნობა</t>
  </si>
  <si>
    <t>ხელმისაწვდომი, ხარისხიანი ჯანმრთელობის დაცვა და სოციალური უზრუნველყოფა</t>
  </si>
  <si>
    <t>დაავადებათა კონტროლისა და ეპიდემიოლოგიური უსაფრთხოების პროგრამის მართვა</t>
  </si>
  <si>
    <t xml:space="preserve"> დაავადებათა ადრეული გამოვლენა და სკრინინგი </t>
  </si>
  <si>
    <t>იმუნიზაცია</t>
  </si>
  <si>
    <t>ეპიდზედამხედველობა</t>
  </si>
  <si>
    <t>უსაფრთხო სისხლი</t>
  </si>
  <si>
    <t>35 03 02 07 02</t>
  </si>
  <si>
    <t>ტუბერკულოზის მართვა</t>
  </si>
  <si>
    <t xml:space="preserve">ლაბორატორიული კონტროლი და ნახველის ლოჯისტიკა </t>
  </si>
  <si>
    <t xml:space="preserve">ტუბერკულოზის პროგრამის რეგიონული მართვა და მონიტორინგი </t>
  </si>
  <si>
    <t>35 03 02 08 02</t>
  </si>
  <si>
    <t>აივ-ინფექცია/შიდსი</t>
  </si>
  <si>
    <t xml:space="preserve"> დედათა და ბავშვთა ჯანმრთელობა</t>
  </si>
  <si>
    <t xml:space="preserve">ჯანმრთელობის ხელშეწყობა </t>
  </si>
  <si>
    <t xml:space="preserve">თამბაქოს მოხმარების კონტროლის გაძლიერება </t>
  </si>
  <si>
    <t xml:space="preserve">ალკოჰოლის ჭარბი მოხმარების შესახებ ცნობიერების ამაღლება </t>
  </si>
  <si>
    <t xml:space="preserve">ჯანსაღი კვების შესახებ განათლება </t>
  </si>
  <si>
    <t xml:space="preserve">ფიზიკური აქტივობის ხელშეწყობა </t>
  </si>
  <si>
    <t xml:space="preserve">C ჰეჰატიტის პრევენცია და მოსახლეობის განათლების ხელშეწყობა </t>
  </si>
  <si>
    <t xml:space="preserve"> C ჰეპატიტის მართვა </t>
  </si>
  <si>
    <t xml:space="preserve">აივ-ინფექცია/შიდსზე ნებაყოფლობითი კონსულტირება და ტესტირება მ.შ. აივ-ინფექცია/შიდსზე სკრინინგული კვლევისათვის საჭირო ტესტ-სისტემების და სახარჯი მასალების შესყიდვა </t>
  </si>
  <si>
    <t>#3.2</t>
  </si>
  <si>
    <t xml:space="preserve">დაფინანსება </t>
  </si>
  <si>
    <t>მ.შ. კანონმდებლობით ნებადართული სხვა შემოსავლები</t>
  </si>
  <si>
    <t>3.2.1.1</t>
  </si>
  <si>
    <t>კიბოს სკრინინგის კომპონენტი</t>
  </si>
  <si>
    <t>3.2.1.2</t>
  </si>
  <si>
    <t>3.2.1.3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</si>
  <si>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</si>
  <si>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3.2.1.4</t>
  </si>
  <si>
    <t>ეპილეფსიის დიაგნოსტიკა და ზედამხედველობა</t>
  </si>
  <si>
    <t>დღენაკლულთა რეტინოპათიის სკრინინგის პილოტი</t>
  </si>
  <si>
    <t>3.2.2.1</t>
  </si>
  <si>
    <t>ვაქცინებისა და ასაცრელი მასალების შესყიდვა</t>
  </si>
  <si>
    <t>3.2.2.2</t>
  </si>
  <si>
    <t>სპეციფიკური შრატებისა და ვაქცინების შესყიდვა</t>
  </si>
  <si>
    <t>3.2.2.3</t>
  </si>
  <si>
    <t>ანტირაბიული სამკურნალო საშუალებებით უზრუნველყოფა</t>
  </si>
  <si>
    <t>3.2.2.4</t>
  </si>
  <si>
    <t>აცრა-ვიზიტისა და ექიმის კონსულტაციის მომსახურება</t>
  </si>
  <si>
    <t>3.2.2.5</t>
  </si>
  <si>
    <t>გრიპის საწინააღმდეგო ვაქცინის შესყიდვა</t>
  </si>
  <si>
    <t>3.2.3.1</t>
  </si>
  <si>
    <t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დაფინანსება</t>
  </si>
  <si>
    <t>3.2.3.2</t>
  </si>
  <si>
    <t>3.2.3.3</t>
  </si>
  <si>
    <t>ნოზოკომიური ინფექციების ეპიდზედამხედველობა</t>
  </si>
  <si>
    <t>3.2.3.4</t>
  </si>
  <si>
    <t>ვირუსული დიარეების კვლევა</t>
  </si>
  <si>
    <t>3.2.3.5</t>
  </si>
  <si>
    <t>3.2.4.1</t>
  </si>
  <si>
    <t>3.2.4.2</t>
  </si>
  <si>
    <t>3.2.4.3</t>
  </si>
  <si>
    <t>3.2.7.2</t>
  </si>
  <si>
    <t>ტუბერკულოზის პროგრამის რეგიონალური მართვა და მონიტორინგი</t>
  </si>
  <si>
    <t>აივ ინფექცია/შიდსის მართვა</t>
  </si>
  <si>
    <t>3.2.8.1</t>
  </si>
  <si>
    <t>ახალშობილთა სმენის სკრინინგული გამოკვლევა</t>
  </si>
  <si>
    <t xml:space="preserve"> (ათასი ლარი)</t>
  </si>
  <si>
    <t>2022 წელი</t>
  </si>
  <si>
    <t xml:space="preserve">,,ცივი ჯაჭვის“ მოწყობილობების/ინვენტარის შესყიდვა და მონტაჟი </t>
  </si>
  <si>
    <t xml:space="preserve">საინფორმაციო რეგისტრების და ელექტრონული მოდულების განვითარება </t>
  </si>
  <si>
    <t xml:space="preserve">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</t>
  </si>
  <si>
    <t xml:space="preserve">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</t>
  </si>
  <si>
    <t xml:space="preserve">საზოგადებრივი ჯანდაცვის,  გარემოსა და პროფესიულ დაავადებათა ჯანმრთელობის სფეროში არსებული ვალდებულებების ხელშეწყობა </t>
  </si>
  <si>
    <t>3.2.1.5</t>
  </si>
  <si>
    <t>3.2.1.6</t>
  </si>
  <si>
    <t>3.2.5.1</t>
  </si>
  <si>
    <t>3.2.5.2</t>
  </si>
  <si>
    <t>3.2.7.1</t>
  </si>
  <si>
    <t>3.2.8.2</t>
  </si>
  <si>
    <t>მ.შ. კანონმ-დებლობით ნებადართული სხვა შემოსავლები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</si>
  <si>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</si>
  <si>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2023 წელი</t>
  </si>
  <si>
    <t xml:space="preserve"> 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ცენტრის 2020-2023 წლების საშუალოვადიანი ბიუჯეტი (ზღვრული მოცულობების ფარგლებში)</t>
  </si>
  <si>
    <t>27 01 03</t>
  </si>
  <si>
    <t>27 03 02 01</t>
  </si>
  <si>
    <t>27 03 02 03</t>
  </si>
  <si>
    <t>27 03 02 04</t>
  </si>
  <si>
    <t>27 03 02 05</t>
  </si>
  <si>
    <t>27 03 02 11</t>
  </si>
  <si>
    <t>3.2.1.7</t>
  </si>
  <si>
    <t>საშვილოსნოს ყელის ორგანიზებული სკრინინგი</t>
  </si>
  <si>
    <t>პრევენციული ღონისძიებების პოპულარიზაცია და საინფორმაციო მხარდაჭერა</t>
  </si>
  <si>
    <t xml:space="preserve">მალარიისა და სხვა ტრანსმისიური (დენგე, ზიკა, ჩიკუნგუნია, ყირიმ-კონგო, ლეიშმანიოზი და სხვა) დაავადებების პრევენციისა და კონტროლის გაუმჯობესება 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</si>
  <si>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(მ.შ., საყრდენი ბაზების მომსახურება თვეში არაუმეტეს 3600 ლარისა) </t>
  </si>
  <si>
    <t>3.2.4.4</t>
  </si>
  <si>
    <t xml:space="preserve">სისხლის დონორთა ერთიანი ელექტრონული ბაზის ადმინისტრირება </t>
  </si>
  <si>
    <t xml:space="preserve">ხარისხის გარე კონტროლის და მონიტორინგის უზრუნველყოფა </t>
  </si>
  <si>
    <t xml:space="preserve">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(მ.შ. „უანგარო დონორთა მსოფლიო დღესთან" დაკავშირებული ღონისძიებების მხარდაჭერა) </t>
  </si>
  <si>
    <t>27 03 02 02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</si>
  <si>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 ფულადი წახალისების დაფინანსება</t>
  </si>
  <si>
    <t>27 03 02 07</t>
  </si>
  <si>
    <t xml:space="preserve">აივ-ინფექცია/შიდსზე ნებაყოფლობითი კონსულტირება და ტესტირება, მათ შორის: აივ-ინფექციაზე/შიდსზე, B ჰეპატიტზე და სიფილისზე სკრინინგული კვლევისათვის საჭირო ტესტ-სისტემების, არვ მკურნალობის მონიტორინგისათვის საჭირო ტესტ-სისტემებისა და სახარჯი მასალების შესყიდვა </t>
  </si>
  <si>
    <t xml:space="preserve">ორსულებში B და C ჰეპატიტების, აივ-ინფექციის/ შიდსისა და სიფილისის განსაზღვრისათვის საჭირო ტესტებითა და სახარჯი მასალებით („B“ ჰეპატიტის საწინააღმდეგო იმუნოგლობულინით) უზრუნველყოფა </t>
  </si>
  <si>
    <t xml:space="preserve">ფსიქიკური ჯანმრთელობის ხელშეწყობა  </t>
  </si>
  <si>
    <t xml:space="preserve">ნივთიერებადამოკიდებულების და აზარტულ თამაშებზე დამოკიდებულების პრევენცია </t>
  </si>
  <si>
    <t xml:space="preserve">გარემო და ჯანმრთელობა </t>
  </si>
  <si>
    <t xml:space="preserve">ჯანმრთელობის ხელშეწყობის პოპულარიზაცია და გაძლიერება (მათ შორის, მასმედიასთან ურთიერთობა, სატელეკომუნიკაციო და/ან საეთერო დროის (მ.შ. სამედიცინო პროფილის) შესყიდვა ჯანმრთელობასთან დაკავშირებულ სხვადასხვა თემაზე) </t>
  </si>
  <si>
    <t xml:space="preserve">სკრინინგული კვლევის კომპონენტი </t>
  </si>
  <si>
    <t>საზოგადოებრივი ჯანმრთელობის დაცვა</t>
  </si>
  <si>
    <t>3.2.11.1</t>
  </si>
  <si>
    <t>27 03 02 10</t>
  </si>
  <si>
    <t>3.1</t>
  </si>
  <si>
    <t>3.2..2.6</t>
  </si>
  <si>
    <t>3.2.6.2</t>
  </si>
  <si>
    <t>3.2.6.1</t>
  </si>
  <si>
    <t>3.2.6.3</t>
  </si>
  <si>
    <t>3.2.6.4</t>
  </si>
  <si>
    <t>3.2.10.1</t>
  </si>
  <si>
    <t>3.2.10.2</t>
  </si>
  <si>
    <t>3.2.10.3</t>
  </si>
  <si>
    <t>3.2.10.4</t>
  </si>
  <si>
    <t>3.2.10.5</t>
  </si>
  <si>
    <t>3.2.10.6</t>
  </si>
  <si>
    <t>3.2.10.7</t>
  </si>
  <si>
    <t>3.2.10.8</t>
  </si>
  <si>
    <t>3.2.10.9</t>
  </si>
  <si>
    <t xml:space="preserve">27 03 02 08 </t>
  </si>
  <si>
    <t xml:space="preserve">27 03 02 06 </t>
  </si>
  <si>
    <t>3.2..2.7</t>
  </si>
  <si>
    <t>საკომუნიკაციო აქტივობები</t>
  </si>
  <si>
    <t xml:space="preserve">აივ-ინფექციის/შიდსის სამკურნალო პირველი რიგის და მეორე რიგის  მედიკამენტების სრულად შესყიდვა </t>
  </si>
  <si>
    <t>NAT მეთოდოლოგიით ტესტირება</t>
  </si>
  <si>
    <t>დონორული სისხლის კვლევა В და С ჰეპატიტზე, აივ-ინფექციასა/ შიდსა (იფა) და სიფილისზე</t>
  </si>
  <si>
    <t>ტრანსპორტირების ხარჯები (რეგიონებიდან, თბილისიდან)</t>
  </si>
  <si>
    <t xml:space="preserve">ტუბერკულოზის სამკურნალო პირველი და მეორე რიგის  მედიკამენტების შესყიდვა </t>
  </si>
  <si>
    <r>
      <rPr>
        <sz val="11"/>
        <color rgb="FFFF0000"/>
        <rFont val="Calibri"/>
        <family val="2"/>
        <charset val="1"/>
        <scheme val="minor"/>
      </rPr>
      <t>ლაბორატორიული კონტროლი და ნახველის ლოჯისტიკა.</t>
    </r>
    <r>
      <rPr>
        <b/>
        <sz val="11"/>
        <color rgb="FFFF0000"/>
        <rFont val="Calibri"/>
        <family val="2"/>
        <charset val="1"/>
        <scheme val="minor"/>
      </rPr>
      <t xml:space="preserve"> მ.შ სს „ტუბერკულოზისა და ფილტვის დაავადებათა ეროვნული ცენტრის“ და პენიტენციური სისტემის ფარგლებში არსებული ლაბორატორიებისათვის პროგრამის მე-3 მუხლის „გ.დ“ ქვეპუნქტით გათვალისწინებული საქონლის შესყიდვა </t>
    </r>
  </si>
  <si>
    <r>
      <rPr>
        <sz val="11"/>
        <rFont val="Calibri"/>
        <family val="2"/>
        <charset val="1"/>
        <scheme val="minor"/>
      </rPr>
      <t>ლაბორატორიული კონტროლი და ნახველის ლოჯისტიკა.</t>
    </r>
    <r>
      <rPr>
        <b/>
        <sz val="11"/>
        <rFont val="Calibri"/>
        <family val="2"/>
        <charset val="1"/>
        <scheme val="minor"/>
      </rPr>
      <t xml:space="preserve"> მ.შ სს „ტუბერკულოზისა და ფილტვის დაავადებათა ეროვნული ცენტრის“ და პენიტენციური სისტემის ფარგლებში არსებული ლაბორატორიებისათვის პროგრამის მე-3 მუხლის „გ.დ“ ქვეპუნქტით გათვალისწინებული საქონლის შესყიდვა </t>
    </r>
  </si>
  <si>
    <r>
      <t xml:space="preserve"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</t>
    </r>
    <r>
      <rPr>
        <sz val="11"/>
        <color rgb="FFFF0000"/>
        <rFont val="Calibri"/>
        <family val="2"/>
        <scheme val="minor"/>
      </rPr>
      <t>ფარგლებში მომსახურების დაფინანსება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</si>
</sst>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_L_a_r_i_-;\-* #,##0.00\ _L_a_r_i_-;_-* &quot;-&quot;??\ _L_a_r_i_-;_-@_-"/>
    <numFmt numFmtId="165" formatCode="0.0"/>
    <numFmt numFmtId="166" formatCode="0.000"/>
    <numFmt numFmtId="167" formatCode="0.0000"/>
  </numFmts>
  <fonts count="2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1"/>
      <charset val="204"/>
      <scheme val="minor"/>
    </font>
    <font>
      <b/>
      <i/>
      <sz val="11"/>
      <color theme="1"/>
      <name val="Calibri"/>
      <family val="1"/>
      <charset val="204"/>
      <scheme val="minor"/>
    </font>
    <font>
      <sz val="11"/>
      <color rgb="FFFF0000"/>
      <name val="Calibri"/>
      <family val="2"/>
      <charset val="1"/>
      <scheme val="minor"/>
    </font>
    <font>
      <b/>
      <sz val="11"/>
      <name val="Calibri"/>
      <family val="1"/>
      <charset val="204"/>
      <scheme val="minor"/>
    </font>
    <font>
      <sz val="11"/>
      <name val="Calibri"/>
      <family val="1"/>
      <charset val="204"/>
      <scheme val="minor"/>
    </font>
    <font>
      <sz val="1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Sylfaen"/>
      <family val="1"/>
    </font>
    <font>
      <b/>
      <sz val="11"/>
      <color rgb="FFFF0000"/>
      <name val="Calibri"/>
      <family val="2"/>
      <charset val="1"/>
      <scheme val="minor"/>
    </font>
    <font>
      <b/>
      <sz val="11"/>
      <color rgb="FFFF0000"/>
      <name val="Calibri"/>
      <family val="1"/>
      <charset val="204"/>
      <scheme val="minor"/>
    </font>
    <font>
      <sz val="11"/>
      <color rgb="FFFF0000"/>
      <name val="Calibri"/>
      <family val="1"/>
      <charset val="204"/>
      <scheme val="minor"/>
    </font>
    <font>
      <b/>
      <sz val="11"/>
      <name val="Calibri"/>
      <family val="2"/>
      <charset val="1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8" fillId="0" borderId="0"/>
    <xf numFmtId="0" fontId="6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</cellStyleXfs>
  <cellXfs count="8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65" fontId="0" fillId="0" borderId="1" xfId="0" applyNumberForma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1" fontId="0" fillId="0" borderId="1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/>
    </xf>
    <xf numFmtId="1" fontId="0" fillId="0" borderId="0" xfId="0" applyNumberFormat="1"/>
    <xf numFmtId="165" fontId="9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1" fontId="11" fillId="0" borderId="1" xfId="0" applyNumberFormat="1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6" fontId="9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center" vertical="center"/>
    </xf>
    <xf numFmtId="0" fontId="14" fillId="0" borderId="0" xfId="0" applyFont="1"/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165" fontId="18" fillId="2" borderId="1" xfId="0" applyNumberFormat="1" applyFont="1" applyFill="1" applyBorder="1" applyAlignment="1">
      <alignment horizontal="center" vertical="center"/>
    </xf>
    <xf numFmtId="0" fontId="19" fillId="0" borderId="0" xfId="0" applyFont="1"/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1" fontId="19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167" fontId="14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65" fontId="0" fillId="0" borderId="1" xfId="0" applyNumberForma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right"/>
    </xf>
  </cellXfs>
  <cellStyles count="15">
    <cellStyle name="Comma 2" xfId="1"/>
    <cellStyle name="Comma 3" xfId="2"/>
    <cellStyle name="Comma 3 2" xfId="9"/>
    <cellStyle name="Comma 3 3" xfId="12"/>
    <cellStyle name="Comma 4" xfId="8"/>
    <cellStyle name="Normal" xfId="0" builtinId="0"/>
    <cellStyle name="Normal 2" xfId="3"/>
    <cellStyle name="Normal 2 2" xfId="4"/>
    <cellStyle name="Normal 2 2 2" xfId="11"/>
    <cellStyle name="Normal 2 2 3" xfId="14"/>
    <cellStyle name="Normal 2 3" xfId="10"/>
    <cellStyle name="Normal 2 4" xfId="13"/>
    <cellStyle name="Normal 3" xfId="5"/>
    <cellStyle name="Normal 4" xfId="6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4"/>
  <sheetViews>
    <sheetView tabSelected="1" zoomScale="80" zoomScaleNormal="80" workbookViewId="0">
      <pane ySplit="6" topLeftCell="A7" activePane="bottomLeft" state="frozen"/>
      <selection pane="bottomLeft" activeCell="I8" sqref="I8"/>
    </sheetView>
  </sheetViews>
  <sheetFormatPr defaultRowHeight="15" x14ac:dyDescent="0.25"/>
  <cols>
    <col min="1" max="1" width="17.42578125" style="6" customWidth="1"/>
    <col min="2" max="2" width="13.85546875" style="5" customWidth="1"/>
    <col min="3" max="3" width="60.7109375" style="3" customWidth="1"/>
    <col min="4" max="4" width="17.140625" customWidth="1"/>
    <col min="5" max="5" width="16.5703125" customWidth="1"/>
    <col min="6" max="6" width="15.85546875" customWidth="1"/>
    <col min="7" max="7" width="18.7109375" customWidth="1"/>
    <col min="8" max="8" width="15" customWidth="1"/>
    <col min="9" max="9" width="17.85546875" customWidth="1"/>
    <col min="10" max="10" width="17.42578125" customWidth="1"/>
    <col min="11" max="11" width="19.7109375" customWidth="1"/>
    <col min="12" max="12" width="13.85546875" customWidth="1"/>
    <col min="13" max="13" width="15.5703125" customWidth="1"/>
    <col min="14" max="14" width="14.42578125" customWidth="1"/>
    <col min="15" max="15" width="19.7109375" customWidth="1"/>
    <col min="16" max="16" width="14.28515625" customWidth="1"/>
    <col min="17" max="17" width="16" customWidth="1"/>
    <col min="18" max="18" width="13.85546875" customWidth="1"/>
    <col min="19" max="19" width="19" customWidth="1"/>
    <col min="21" max="21" width="11.28515625" customWidth="1"/>
    <col min="22" max="22" width="10.85546875" customWidth="1"/>
  </cols>
  <sheetData>
    <row r="1" spans="1:22" x14ac:dyDescent="0.25">
      <c r="S1" s="38" t="s">
        <v>36</v>
      </c>
    </row>
    <row r="2" spans="1:22" ht="44.45" customHeight="1" x14ac:dyDescent="0.25">
      <c r="D2" s="70" t="s">
        <v>89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</row>
    <row r="3" spans="1:22" x14ac:dyDescent="0.25">
      <c r="R3" s="83" t="s">
        <v>73</v>
      </c>
      <c r="S3" s="83"/>
    </row>
    <row r="4" spans="1:22" s="7" customFormat="1" ht="38.450000000000003" customHeight="1" x14ac:dyDescent="0.25">
      <c r="A4" s="71" t="s">
        <v>9</v>
      </c>
      <c r="B4" s="74" t="s">
        <v>0</v>
      </c>
      <c r="C4" s="77" t="s">
        <v>87</v>
      </c>
      <c r="D4" s="80" t="s">
        <v>37</v>
      </c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</row>
    <row r="5" spans="1:22" s="5" customFormat="1" ht="42" customHeight="1" x14ac:dyDescent="0.25">
      <c r="A5" s="72"/>
      <c r="B5" s="75"/>
      <c r="C5" s="78"/>
      <c r="D5" s="80" t="s">
        <v>2</v>
      </c>
      <c r="E5" s="81"/>
      <c r="F5" s="81"/>
      <c r="G5" s="82"/>
      <c r="H5" s="80" t="s">
        <v>3</v>
      </c>
      <c r="I5" s="81"/>
      <c r="J5" s="81"/>
      <c r="K5" s="82"/>
      <c r="L5" s="80" t="s">
        <v>74</v>
      </c>
      <c r="M5" s="81"/>
      <c r="N5" s="81"/>
      <c r="O5" s="82"/>
      <c r="P5" s="80" t="s">
        <v>88</v>
      </c>
      <c r="Q5" s="81"/>
      <c r="R5" s="81"/>
      <c r="S5" s="82"/>
    </row>
    <row r="6" spans="1:22" s="5" customFormat="1" ht="69" customHeight="1" x14ac:dyDescent="0.25">
      <c r="A6" s="73"/>
      <c r="B6" s="76"/>
      <c r="C6" s="79"/>
      <c r="D6" s="19" t="s">
        <v>1</v>
      </c>
      <c r="E6" s="18" t="s">
        <v>4</v>
      </c>
      <c r="F6" s="18" t="s">
        <v>5</v>
      </c>
      <c r="G6" s="18" t="s">
        <v>38</v>
      </c>
      <c r="H6" s="19" t="s">
        <v>1</v>
      </c>
      <c r="I6" s="18" t="s">
        <v>6</v>
      </c>
      <c r="J6" s="18" t="s">
        <v>5</v>
      </c>
      <c r="K6" s="18" t="s">
        <v>86</v>
      </c>
      <c r="L6" s="19" t="s">
        <v>1</v>
      </c>
      <c r="M6" s="18" t="s">
        <v>7</v>
      </c>
      <c r="N6" s="18" t="s">
        <v>5</v>
      </c>
      <c r="O6" s="18" t="s">
        <v>38</v>
      </c>
      <c r="P6" s="19" t="s">
        <v>1</v>
      </c>
      <c r="Q6" s="18" t="s">
        <v>8</v>
      </c>
      <c r="R6" s="18" t="s">
        <v>5</v>
      </c>
      <c r="S6" s="18" t="s">
        <v>38</v>
      </c>
      <c r="U6" s="6"/>
    </row>
    <row r="7" spans="1:22" ht="21" customHeight="1" x14ac:dyDescent="0.25">
      <c r="A7" s="12"/>
      <c r="B7" s="4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 ht="23.45" customHeight="1" x14ac:dyDescent="0.25">
      <c r="A8" s="12"/>
      <c r="B8" s="4"/>
      <c r="C8" s="10" t="s">
        <v>10</v>
      </c>
      <c r="D8" s="25">
        <f>SUM(E8:G8)</f>
        <v>40713.788929999995</v>
      </c>
      <c r="E8" s="25">
        <f>E13+E18+E27+E36+E43+E51+E55+E59+E66+E69+E73+E77+E88</f>
        <v>40713.788929999995</v>
      </c>
      <c r="F8" s="25">
        <f>F13+F18+F27+F36+F43+F51+F55+F59+F66+F69+F73+F77+F88</f>
        <v>0</v>
      </c>
      <c r="G8" s="25">
        <f>G13+G18+G27+G36+G43+G51+G55+G59+G66+G69+G73+G77+G88</f>
        <v>0</v>
      </c>
      <c r="H8" s="25">
        <f>SUM(I8:K8)</f>
        <v>45670</v>
      </c>
      <c r="I8" s="25">
        <f>I13+I18+I27+I36+I43+I51+I55+I59+I66+I69+I73+I77+I88</f>
        <v>45670</v>
      </c>
      <c r="J8" s="25">
        <f>J13+J18+J27+J36+J43+J51+J55+J59+J66+J69+J73+J77+J88</f>
        <v>0</v>
      </c>
      <c r="K8" s="25">
        <f>K13+K18+K27+K36+K43+K51+K55+K59+K66+K69+K73+K77+K88</f>
        <v>0</v>
      </c>
      <c r="L8" s="25">
        <f>SUM(M8:O8)</f>
        <v>47120</v>
      </c>
      <c r="M8" s="25">
        <f>M13+M18+M27+M36+M43+M51+M55+M59+M66+M69+M73+M77+M88</f>
        <v>47120</v>
      </c>
      <c r="N8" s="25">
        <f>N13+N18+N27+N36+N43+N51+N55+N59+N66+N69+N73+N77+N88</f>
        <v>0</v>
      </c>
      <c r="O8" s="25">
        <f>O13+O18+O27+O36+O43+O51+O55+O59+O66+O69+O73+O77+O88</f>
        <v>0</v>
      </c>
      <c r="P8" s="25">
        <f>SUM(Q8:S8)</f>
        <v>70382.672970830012</v>
      </c>
      <c r="Q8" s="25">
        <f>Q13+Q18+Q27+Q36+Q43+Q51+Q55+Q59+Q66+Q69+Q73+Q77+Q88</f>
        <v>70382.672970830012</v>
      </c>
      <c r="R8" s="25">
        <f>R13+R18+R27+R36+R43+R51+R55+R59+R66+R69+R73+R77+R88</f>
        <v>0</v>
      </c>
      <c r="S8" s="25">
        <f>S13+S18+S27+S36+S43+S51+S55+S59+S66+S69+S73+S77+S88</f>
        <v>0</v>
      </c>
    </row>
    <row r="9" spans="1:22" ht="28.9" customHeight="1" x14ac:dyDescent="0.25">
      <c r="A9" s="12"/>
      <c r="B9" s="4"/>
      <c r="C9" s="14" t="s">
        <v>11</v>
      </c>
      <c r="D9" s="26">
        <f>SUM(E9:G9)</f>
        <v>99</v>
      </c>
      <c r="E9" s="26">
        <f>SUM(E10:E11)</f>
        <v>99</v>
      </c>
      <c r="F9" s="26">
        <f t="shared" ref="F9:G9" si="0">SUM(F10:F11)</f>
        <v>0</v>
      </c>
      <c r="G9" s="26">
        <f t="shared" si="0"/>
        <v>0</v>
      </c>
      <c r="H9" s="26">
        <f>SUM(I9:K9)</f>
        <v>99</v>
      </c>
      <c r="I9" s="26">
        <f>SUM(I10:I11)</f>
        <v>99</v>
      </c>
      <c r="J9" s="26">
        <f t="shared" ref="J9" si="1">SUM(J10:J11)</f>
        <v>0</v>
      </c>
      <c r="K9" s="26">
        <f t="shared" ref="K9" si="2">SUM(K10:K11)</f>
        <v>0</v>
      </c>
      <c r="L9" s="26">
        <f>SUM(M9:O9)</f>
        <v>99</v>
      </c>
      <c r="M9" s="26">
        <f>SUM(M10:M11)</f>
        <v>99</v>
      </c>
      <c r="N9" s="26">
        <f t="shared" ref="N9" si="3">SUM(N10:N11)</f>
        <v>0</v>
      </c>
      <c r="O9" s="26">
        <f t="shared" ref="O9" si="4">SUM(O10:O11)</f>
        <v>0</v>
      </c>
      <c r="P9" s="26">
        <f>SUM(Q9:S9)</f>
        <v>49</v>
      </c>
      <c r="Q9" s="26">
        <f>SUM(Q10:Q11)</f>
        <v>49</v>
      </c>
      <c r="R9" s="26">
        <f t="shared" ref="R9" si="5">SUM(R10:R11)</f>
        <v>0</v>
      </c>
      <c r="S9" s="26">
        <f t="shared" ref="S9" si="6">SUM(S10:S11)</f>
        <v>0</v>
      </c>
    </row>
    <row r="10" spans="1:22" ht="28.9" customHeight="1" x14ac:dyDescent="0.25">
      <c r="A10" s="12"/>
      <c r="B10" s="4"/>
      <c r="C10" s="10" t="s">
        <v>12</v>
      </c>
      <c r="D10" s="26">
        <f>SUM(E10:G10)</f>
        <v>0</v>
      </c>
      <c r="E10" s="26">
        <f>E15</f>
        <v>0</v>
      </c>
      <c r="F10" s="26">
        <f t="shared" ref="F10:G10" si="7">F15</f>
        <v>0</v>
      </c>
      <c r="G10" s="26">
        <f t="shared" si="7"/>
        <v>0</v>
      </c>
      <c r="H10" s="25">
        <f>SUM(I10:K10)</f>
        <v>0</v>
      </c>
      <c r="I10" s="26">
        <f>I15</f>
        <v>0</v>
      </c>
      <c r="J10" s="26">
        <f t="shared" ref="J10:K10" si="8">J15</f>
        <v>0</v>
      </c>
      <c r="K10" s="26">
        <f t="shared" si="8"/>
        <v>0</v>
      </c>
      <c r="L10" s="26">
        <f>SUM(M10:O10)</f>
        <v>0</v>
      </c>
      <c r="M10" s="26">
        <f>M15</f>
        <v>0</v>
      </c>
      <c r="N10" s="26">
        <f t="shared" ref="N10:O10" si="9">N15</f>
        <v>0</v>
      </c>
      <c r="O10" s="26">
        <f t="shared" si="9"/>
        <v>0</v>
      </c>
      <c r="P10" s="26">
        <f>SUM(Q10:S10)</f>
        <v>0</v>
      </c>
      <c r="Q10" s="26">
        <f>Q15</f>
        <v>0</v>
      </c>
      <c r="R10" s="26">
        <f t="shared" ref="R10:S10" si="10">R15</f>
        <v>0</v>
      </c>
      <c r="S10" s="26">
        <f t="shared" si="10"/>
        <v>0</v>
      </c>
    </row>
    <row r="11" spans="1:22" ht="29.45" customHeight="1" x14ac:dyDescent="0.25">
      <c r="A11" s="12"/>
      <c r="B11" s="4"/>
      <c r="C11" s="10" t="s">
        <v>13</v>
      </c>
      <c r="D11" s="26">
        <f>SUM(E11:G11)</f>
        <v>99</v>
      </c>
      <c r="E11" s="26">
        <f>E16+E19+E28+E37+E44+E52+E60+E70+E74+E78+E89</f>
        <v>99</v>
      </c>
      <c r="F11" s="26">
        <f>F16+F19+F28+F37+F44+F52+F60+F70+F74+F78+F89</f>
        <v>0</v>
      </c>
      <c r="G11" s="26">
        <f>G16+G19+G28+G37+G44+G52+G60+G70+G74+G78+G89</f>
        <v>0</v>
      </c>
      <c r="H11" s="25">
        <f>SUM(I11:K11)</f>
        <v>99</v>
      </c>
      <c r="I11" s="26">
        <f>I16+I19+I28+I37+I44+I52+I60+I70+I74+I78+I89</f>
        <v>99</v>
      </c>
      <c r="J11" s="26">
        <f>J16+J19+J28+J37+J44+J52+J60+J70+J74+J78+J89</f>
        <v>0</v>
      </c>
      <c r="K11" s="26">
        <f>K16+K19+K28+K37+K44+K52+K60+K70+K74+K78+K89</f>
        <v>0</v>
      </c>
      <c r="L11" s="26">
        <f>SUM(M11:O11)</f>
        <v>99</v>
      </c>
      <c r="M11" s="26">
        <f>M16+M19+M28+M37+M44+M52+M60+M70+M74+M78+M89</f>
        <v>99</v>
      </c>
      <c r="N11" s="26">
        <f>N16+N19+N28+N37+N44+N52+N60+N70+N74+N78+N89</f>
        <v>0</v>
      </c>
      <c r="O11" s="26">
        <f>O16+O19+O28+O37+O44+O52+O60+O70+O74+O78+O89</f>
        <v>0</v>
      </c>
      <c r="P11" s="26">
        <f>SUM(Q11:S11)</f>
        <v>49</v>
      </c>
      <c r="Q11" s="26">
        <f>Q16+Q19+Q28+Q37+Q44+Q52+Q60+Q70+Q74+Q78+Q89</f>
        <v>49</v>
      </c>
      <c r="R11" s="26">
        <f>R16+R19+R28+R37+R44+R52+R60+R70+R74+R78+R89</f>
        <v>0</v>
      </c>
      <c r="S11" s="26">
        <f>S16+S19+S28+S37+S44+S52+S60+S70+S74+S78+S89</f>
        <v>0</v>
      </c>
      <c r="U11" s="28"/>
    </row>
    <row r="12" spans="1:22" ht="42" customHeight="1" x14ac:dyDescent="0.25">
      <c r="A12" s="12"/>
      <c r="B12" s="8">
        <v>1</v>
      </c>
      <c r="C12" s="13" t="s">
        <v>15</v>
      </c>
      <c r="D12" s="17">
        <f t="shared" ref="D12:S12" si="11">D13+D18+D27+D36+D43+D51+D55+D59+D66+D69+D73+D77+D88</f>
        <v>40713.788929999995</v>
      </c>
      <c r="E12" s="17">
        <f t="shared" si="11"/>
        <v>40713.788929999995</v>
      </c>
      <c r="F12" s="17">
        <f t="shared" si="11"/>
        <v>0</v>
      </c>
      <c r="G12" s="17">
        <f t="shared" si="11"/>
        <v>0</v>
      </c>
      <c r="H12" s="17">
        <f t="shared" si="11"/>
        <v>45670</v>
      </c>
      <c r="I12" s="17">
        <f t="shared" si="11"/>
        <v>45670</v>
      </c>
      <c r="J12" s="17">
        <f t="shared" si="11"/>
        <v>0</v>
      </c>
      <c r="K12" s="17">
        <f t="shared" si="11"/>
        <v>0</v>
      </c>
      <c r="L12" s="17">
        <f t="shared" si="11"/>
        <v>47120</v>
      </c>
      <c r="M12" s="17">
        <f t="shared" si="11"/>
        <v>47120</v>
      </c>
      <c r="N12" s="17">
        <f t="shared" si="11"/>
        <v>0</v>
      </c>
      <c r="O12" s="17">
        <f t="shared" si="11"/>
        <v>0</v>
      </c>
      <c r="P12" s="17">
        <f t="shared" si="11"/>
        <v>70382.672970830012</v>
      </c>
      <c r="Q12" s="17">
        <f t="shared" si="11"/>
        <v>70382.672970830012</v>
      </c>
      <c r="R12" s="17">
        <f t="shared" si="11"/>
        <v>0</v>
      </c>
      <c r="S12" s="17">
        <f t="shared" si="11"/>
        <v>0</v>
      </c>
      <c r="V12" s="28"/>
    </row>
    <row r="13" spans="1:22" ht="41.45" customHeight="1" x14ac:dyDescent="0.25">
      <c r="A13" s="19" t="s">
        <v>90</v>
      </c>
      <c r="B13" s="21"/>
      <c r="C13" s="19" t="s">
        <v>16</v>
      </c>
      <c r="D13" s="22">
        <f t="shared" ref="D13:D17" si="12">SUM(E13:G13)</f>
        <v>0</v>
      </c>
      <c r="E13" s="22">
        <f>E17</f>
        <v>0</v>
      </c>
      <c r="F13" s="22">
        <f t="shared" ref="F13:G13" si="13">F17</f>
        <v>0</v>
      </c>
      <c r="G13" s="22">
        <f t="shared" si="13"/>
        <v>0</v>
      </c>
      <c r="H13" s="22">
        <f>SUM(I13:K13)</f>
        <v>0</v>
      </c>
      <c r="I13" s="22">
        <f>I17</f>
        <v>0</v>
      </c>
      <c r="J13" s="22">
        <f t="shared" ref="J13:K13" si="14">J17</f>
        <v>0</v>
      </c>
      <c r="K13" s="22">
        <f t="shared" si="14"/>
        <v>0</v>
      </c>
      <c r="L13" s="22">
        <f>SUM(M13:O13)</f>
        <v>0</v>
      </c>
      <c r="M13" s="22">
        <f>M17</f>
        <v>0</v>
      </c>
      <c r="N13" s="22">
        <f t="shared" ref="N13:O13" si="15">N17</f>
        <v>0</v>
      </c>
      <c r="O13" s="22">
        <f t="shared" si="15"/>
        <v>0</v>
      </c>
      <c r="P13" s="22">
        <f>SUM(Q13:S13)</f>
        <v>0</v>
      </c>
      <c r="Q13" s="22">
        <f>Q17</f>
        <v>0</v>
      </c>
      <c r="R13" s="22">
        <f t="shared" ref="R13:S13" si="16">R17</f>
        <v>0</v>
      </c>
      <c r="S13" s="22">
        <f t="shared" si="16"/>
        <v>0</v>
      </c>
      <c r="U13" s="32"/>
    </row>
    <row r="14" spans="1:22" ht="24.75" customHeight="1" x14ac:dyDescent="0.25">
      <c r="A14" s="12"/>
      <c r="B14" s="4"/>
      <c r="C14" s="39" t="s">
        <v>11</v>
      </c>
      <c r="D14" s="26">
        <f t="shared" si="12"/>
        <v>0</v>
      </c>
      <c r="E14" s="26">
        <f>E15+E16</f>
        <v>0</v>
      </c>
      <c r="F14" s="26">
        <f t="shared" ref="F14:G14" si="17">F15+F16</f>
        <v>0</v>
      </c>
      <c r="G14" s="26">
        <f t="shared" si="17"/>
        <v>0</v>
      </c>
      <c r="H14" s="26">
        <f>SUM(I14:K14)</f>
        <v>0</v>
      </c>
      <c r="I14" s="26">
        <f>I15+I16</f>
        <v>0</v>
      </c>
      <c r="J14" s="26">
        <f t="shared" ref="J14" si="18">J15+J16</f>
        <v>0</v>
      </c>
      <c r="K14" s="26">
        <f t="shared" ref="K14" si="19">K15+K16</f>
        <v>0</v>
      </c>
      <c r="L14" s="26">
        <f>SUM(M14:O14)</f>
        <v>0</v>
      </c>
      <c r="M14" s="26">
        <f>M15+M16</f>
        <v>0</v>
      </c>
      <c r="N14" s="26">
        <f t="shared" ref="N14" si="20">N15+N16</f>
        <v>0</v>
      </c>
      <c r="O14" s="26">
        <f t="shared" ref="O14" si="21">O15+O16</f>
        <v>0</v>
      </c>
      <c r="P14" s="26">
        <f>SUM(Q14:S14)</f>
        <v>0</v>
      </c>
      <c r="Q14" s="26">
        <f>Q15+Q16</f>
        <v>0</v>
      </c>
      <c r="R14" s="26">
        <f t="shared" ref="R14" si="22">R15+R16</f>
        <v>0</v>
      </c>
      <c r="S14" s="26">
        <f t="shared" ref="S14" si="23">S15+S16</f>
        <v>0</v>
      </c>
    </row>
    <row r="15" spans="1:22" ht="24" customHeight="1" x14ac:dyDescent="0.25">
      <c r="A15" s="12"/>
      <c r="B15" s="4"/>
      <c r="C15" s="39" t="s">
        <v>12</v>
      </c>
      <c r="D15" s="26">
        <f t="shared" si="12"/>
        <v>0</v>
      </c>
      <c r="E15" s="26"/>
      <c r="F15" s="27"/>
      <c r="G15" s="27"/>
      <c r="H15" s="26">
        <f t="shared" ref="H15:H17" si="24">SUM(I15:K15)</f>
        <v>0</v>
      </c>
      <c r="I15" s="26"/>
      <c r="J15" s="27"/>
      <c r="K15" s="27"/>
      <c r="L15" s="26">
        <f t="shared" ref="L15:L17" si="25">SUM(M15:O15)</f>
        <v>0</v>
      </c>
      <c r="M15" s="26"/>
      <c r="N15" s="27"/>
      <c r="O15" s="27"/>
      <c r="P15" s="26">
        <f t="shared" ref="P15:P17" si="26">SUM(Q15:S15)</f>
        <v>0</v>
      </c>
      <c r="Q15" s="26"/>
      <c r="R15" s="16"/>
      <c r="S15" s="16"/>
    </row>
    <row r="16" spans="1:22" ht="24" customHeight="1" x14ac:dyDescent="0.25">
      <c r="A16" s="12"/>
      <c r="B16" s="4"/>
      <c r="C16" s="39" t="s">
        <v>13</v>
      </c>
      <c r="D16" s="26">
        <f t="shared" si="12"/>
        <v>0</v>
      </c>
      <c r="E16" s="26"/>
      <c r="F16" s="27"/>
      <c r="G16" s="27"/>
      <c r="H16" s="26">
        <f t="shared" si="24"/>
        <v>0</v>
      </c>
      <c r="I16" s="26"/>
      <c r="J16" s="27"/>
      <c r="K16" s="27"/>
      <c r="L16" s="26">
        <f t="shared" si="25"/>
        <v>0</v>
      </c>
      <c r="M16" s="26"/>
      <c r="N16" s="27"/>
      <c r="O16" s="27"/>
      <c r="P16" s="26">
        <f t="shared" si="26"/>
        <v>0</v>
      </c>
      <c r="Q16" s="26"/>
      <c r="R16" s="16"/>
      <c r="S16" s="16"/>
    </row>
    <row r="17" spans="1:19" ht="24" customHeight="1" x14ac:dyDescent="0.25">
      <c r="A17" s="12"/>
      <c r="B17" s="4" t="s">
        <v>118</v>
      </c>
      <c r="C17" s="40" t="s">
        <v>115</v>
      </c>
      <c r="D17" s="26">
        <f t="shared" si="12"/>
        <v>0</v>
      </c>
      <c r="E17" s="26"/>
      <c r="F17" s="27"/>
      <c r="G17" s="27"/>
      <c r="H17" s="26">
        <f t="shared" si="24"/>
        <v>0</v>
      </c>
      <c r="I17" s="26"/>
      <c r="J17" s="27"/>
      <c r="K17" s="27"/>
      <c r="L17" s="26">
        <f t="shared" si="25"/>
        <v>0</v>
      </c>
      <c r="M17" s="26"/>
      <c r="N17" s="27"/>
      <c r="O17" s="27"/>
      <c r="P17" s="26">
        <f t="shared" si="26"/>
        <v>0</v>
      </c>
      <c r="Q17" s="26"/>
      <c r="R17" s="16"/>
      <c r="S17" s="16"/>
    </row>
    <row r="18" spans="1:19" ht="30" customHeight="1" x14ac:dyDescent="0.25">
      <c r="A18" s="19" t="s">
        <v>91</v>
      </c>
      <c r="B18" s="21"/>
      <c r="C18" s="23" t="s">
        <v>17</v>
      </c>
      <c r="D18" s="22">
        <f>SUM(E18:G18)</f>
        <v>1800</v>
      </c>
      <c r="E18" s="22">
        <f>SUM(E20:E26)</f>
        <v>1800</v>
      </c>
      <c r="F18" s="22">
        <f t="shared" ref="F18:G18" si="27">SUM(F20:F26)</f>
        <v>0</v>
      </c>
      <c r="G18" s="22">
        <f t="shared" si="27"/>
        <v>0</v>
      </c>
      <c r="H18" s="22">
        <f>SUM(I18:K18)</f>
        <v>2000</v>
      </c>
      <c r="I18" s="22">
        <f>SUM(I20:I26)</f>
        <v>2000</v>
      </c>
      <c r="J18" s="22">
        <f t="shared" ref="J18:K18" si="28">SUM(J20:J26)</f>
        <v>0</v>
      </c>
      <c r="K18" s="22">
        <f t="shared" si="28"/>
        <v>0</v>
      </c>
      <c r="L18" s="22">
        <f>SUM(M18:O18)</f>
        <v>2000</v>
      </c>
      <c r="M18" s="22">
        <f>SUM(M20:M26)</f>
        <v>2000</v>
      </c>
      <c r="N18" s="22">
        <f t="shared" ref="N18:O18" si="29">SUM(N20:N26)</f>
        <v>0</v>
      </c>
      <c r="O18" s="22">
        <f t="shared" si="29"/>
        <v>0</v>
      </c>
      <c r="P18" s="22">
        <f>SUM(Q18:S18)</f>
        <v>2395.8000000000006</v>
      </c>
      <c r="Q18" s="22">
        <f>SUM(Q20:Q26)</f>
        <v>2395.8000000000006</v>
      </c>
      <c r="R18" s="22">
        <f t="shared" ref="R18:S18" si="30">SUM(R20:R26)</f>
        <v>0</v>
      </c>
      <c r="S18" s="22">
        <f t="shared" si="30"/>
        <v>0</v>
      </c>
    </row>
    <row r="19" spans="1:19" ht="22.9" customHeight="1" x14ac:dyDescent="0.25">
      <c r="A19" s="12"/>
      <c r="C19" s="9" t="s">
        <v>14</v>
      </c>
      <c r="D19" s="29">
        <f t="shared" ref="D19" si="31">SUM(E19:G19)</f>
        <v>12</v>
      </c>
      <c r="E19" s="29">
        <v>12</v>
      </c>
      <c r="F19" s="29"/>
      <c r="G19" s="29"/>
      <c r="H19" s="29">
        <f t="shared" ref="H19:H21" si="32">SUM(I19:K19)</f>
        <v>12</v>
      </c>
      <c r="I19" s="29">
        <v>12</v>
      </c>
      <c r="J19" s="29"/>
      <c r="K19" s="29"/>
      <c r="L19" s="29">
        <f t="shared" ref="L19:L21" si="33">SUM(M19:O19)</f>
        <v>12</v>
      </c>
      <c r="M19" s="29">
        <v>12</v>
      </c>
      <c r="N19" s="29"/>
      <c r="O19" s="29"/>
      <c r="P19" s="29">
        <f t="shared" ref="P19:P21" si="34">SUM(Q19:S19)</f>
        <v>0</v>
      </c>
      <c r="Q19" s="29"/>
      <c r="R19" s="29"/>
      <c r="S19" s="16"/>
    </row>
    <row r="20" spans="1:19" ht="25.9" customHeight="1" x14ac:dyDescent="0.25">
      <c r="A20" s="12"/>
      <c r="B20" s="4" t="s">
        <v>39</v>
      </c>
      <c r="C20" s="9" t="s">
        <v>40</v>
      </c>
      <c r="D20" s="16">
        <f>SUM(E20:G20)</f>
        <v>920</v>
      </c>
      <c r="E20" s="16">
        <v>920</v>
      </c>
      <c r="F20" s="16"/>
      <c r="G20" s="16"/>
      <c r="H20" s="16">
        <f t="shared" si="32"/>
        <v>1060</v>
      </c>
      <c r="I20" s="16">
        <v>1060</v>
      </c>
      <c r="J20" s="16"/>
      <c r="K20" s="16"/>
      <c r="L20" s="16">
        <f t="shared" si="33"/>
        <v>1060</v>
      </c>
      <c r="M20" s="16">
        <v>1060</v>
      </c>
      <c r="N20" s="16"/>
      <c r="O20" s="16"/>
      <c r="P20" s="16">
        <f t="shared" si="34"/>
        <v>1224.5200000000004</v>
      </c>
      <c r="Q20" s="16">
        <v>1224.5200000000004</v>
      </c>
      <c r="R20" s="16"/>
      <c r="S20" s="16"/>
    </row>
    <row r="21" spans="1:19" ht="32.450000000000003" customHeight="1" x14ac:dyDescent="0.25">
      <c r="A21" s="12"/>
      <c r="B21" s="4" t="s">
        <v>41</v>
      </c>
      <c r="C21" s="9" t="s">
        <v>97</v>
      </c>
      <c r="D21" s="16">
        <f t="shared" ref="D21:D26" si="35">SUM(E21:G21)</f>
        <v>33</v>
      </c>
      <c r="E21" s="16">
        <v>33</v>
      </c>
      <c r="F21" s="16"/>
      <c r="G21" s="16"/>
      <c r="H21" s="16">
        <f t="shared" si="32"/>
        <v>33</v>
      </c>
      <c r="I21" s="16">
        <v>33</v>
      </c>
      <c r="J21" s="16"/>
      <c r="K21" s="16"/>
      <c r="L21" s="16">
        <f t="shared" si="33"/>
        <v>33</v>
      </c>
      <c r="M21" s="16">
        <v>33</v>
      </c>
      <c r="N21" s="16"/>
      <c r="O21" s="16"/>
      <c r="P21" s="16">
        <f t="shared" si="34"/>
        <v>43.923000000000009</v>
      </c>
      <c r="Q21" s="16">
        <v>43.923000000000009</v>
      </c>
      <c r="R21" s="16"/>
      <c r="S21" s="16"/>
    </row>
    <row r="22" spans="1:19" ht="52.9" customHeight="1" x14ac:dyDescent="0.25">
      <c r="A22" s="12"/>
      <c r="B22" s="4" t="s">
        <v>42</v>
      </c>
      <c r="C22" s="9" t="s">
        <v>43</v>
      </c>
      <c r="D22" s="16">
        <f t="shared" si="35"/>
        <v>83</v>
      </c>
      <c r="E22" s="16">
        <v>83</v>
      </c>
      <c r="F22" s="16"/>
      <c r="G22" s="16"/>
      <c r="H22" s="16">
        <f>SUM(I22:K22)</f>
        <v>100</v>
      </c>
      <c r="I22" s="16">
        <v>100</v>
      </c>
      <c r="J22" s="16"/>
      <c r="K22" s="16"/>
      <c r="L22" s="16">
        <f>SUM(M22:O22)</f>
        <v>100</v>
      </c>
      <c r="M22" s="16">
        <v>100</v>
      </c>
      <c r="N22" s="16"/>
      <c r="O22" s="16"/>
      <c r="P22" s="16">
        <f>SUM(Q22:S22)</f>
        <v>110.47300000000003</v>
      </c>
      <c r="Q22" s="16">
        <v>110.47300000000003</v>
      </c>
      <c r="R22" s="16"/>
      <c r="S22" s="16"/>
    </row>
    <row r="23" spans="1:19" ht="28.15" customHeight="1" x14ac:dyDescent="0.25">
      <c r="A23" s="12"/>
      <c r="B23" s="4" t="s">
        <v>44</v>
      </c>
      <c r="C23" s="9" t="s">
        <v>45</v>
      </c>
      <c r="D23" s="16">
        <f t="shared" si="35"/>
        <v>337</v>
      </c>
      <c r="E23" s="16">
        <f>345-8</f>
        <v>337</v>
      </c>
      <c r="F23" s="16"/>
      <c r="G23" s="16"/>
      <c r="H23" s="16">
        <f t="shared" ref="H23:H26" si="36">SUM(I23:K23)</f>
        <v>380</v>
      </c>
      <c r="I23" s="16">
        <v>380</v>
      </c>
      <c r="J23" s="16"/>
      <c r="K23" s="16"/>
      <c r="L23" s="16">
        <f t="shared" ref="L23:L26" si="37">SUM(M23:O23)</f>
        <v>380</v>
      </c>
      <c r="M23" s="16">
        <v>380</v>
      </c>
      <c r="N23" s="16"/>
      <c r="O23" s="16"/>
      <c r="P23" s="16">
        <f t="shared" ref="P23:P26" si="38">SUM(Q23:S23)</f>
        <v>448.54700000000014</v>
      </c>
      <c r="Q23" s="16">
        <v>448.54700000000014</v>
      </c>
      <c r="R23" s="16"/>
      <c r="S23" s="16"/>
    </row>
    <row r="24" spans="1:19" ht="28.9" customHeight="1" x14ac:dyDescent="0.25">
      <c r="A24" s="12"/>
      <c r="B24" s="4" t="s">
        <v>80</v>
      </c>
      <c r="C24" s="9" t="s">
        <v>46</v>
      </c>
      <c r="D24" s="16">
        <f t="shared" si="35"/>
        <v>125</v>
      </c>
      <c r="E24" s="16">
        <v>125</v>
      </c>
      <c r="F24" s="16"/>
      <c r="G24" s="16"/>
      <c r="H24" s="16">
        <f t="shared" si="36"/>
        <v>120</v>
      </c>
      <c r="I24" s="16">
        <v>120</v>
      </c>
      <c r="J24" s="16"/>
      <c r="K24" s="16"/>
      <c r="L24" s="16">
        <f t="shared" si="37"/>
        <v>120</v>
      </c>
      <c r="M24" s="16">
        <v>120</v>
      </c>
      <c r="N24" s="16"/>
      <c r="O24" s="16"/>
      <c r="P24" s="16">
        <f t="shared" si="38"/>
        <v>166.375</v>
      </c>
      <c r="Q24" s="16">
        <v>166.375</v>
      </c>
      <c r="R24" s="16"/>
      <c r="S24" s="16"/>
    </row>
    <row r="25" spans="1:19" s="5" customFormat="1" ht="38.450000000000003" customHeight="1" x14ac:dyDescent="0.25">
      <c r="A25" s="12"/>
      <c r="B25" s="4" t="s">
        <v>81</v>
      </c>
      <c r="C25" s="9" t="s">
        <v>76</v>
      </c>
      <c r="D25" s="16">
        <f t="shared" si="35"/>
        <v>202</v>
      </c>
      <c r="E25" s="16">
        <v>202</v>
      </c>
      <c r="F25" s="16"/>
      <c r="G25" s="16"/>
      <c r="H25" s="16">
        <f t="shared" si="36"/>
        <v>202</v>
      </c>
      <c r="I25" s="16">
        <v>202</v>
      </c>
      <c r="J25" s="16"/>
      <c r="K25" s="16"/>
      <c r="L25" s="16">
        <f t="shared" si="37"/>
        <v>202</v>
      </c>
      <c r="M25" s="16">
        <v>202</v>
      </c>
      <c r="N25" s="16"/>
      <c r="O25" s="16"/>
      <c r="P25" s="16">
        <f t="shared" si="38"/>
        <v>268.86200000000008</v>
      </c>
      <c r="Q25" s="16">
        <v>268.86200000000008</v>
      </c>
      <c r="R25" s="16"/>
      <c r="S25" s="16"/>
    </row>
    <row r="26" spans="1:19" ht="38.450000000000003" customHeight="1" x14ac:dyDescent="0.25">
      <c r="A26" s="12"/>
      <c r="B26" s="4" t="s">
        <v>96</v>
      </c>
      <c r="C26" s="9" t="s">
        <v>98</v>
      </c>
      <c r="D26" s="16">
        <f t="shared" si="35"/>
        <v>100</v>
      </c>
      <c r="E26" s="16">
        <v>100</v>
      </c>
      <c r="F26" s="16"/>
      <c r="G26" s="16"/>
      <c r="H26" s="16">
        <f t="shared" si="36"/>
        <v>105</v>
      </c>
      <c r="I26" s="16">
        <v>105</v>
      </c>
      <c r="J26" s="16"/>
      <c r="K26" s="16"/>
      <c r="L26" s="16">
        <f t="shared" si="37"/>
        <v>105</v>
      </c>
      <c r="M26" s="16">
        <v>105</v>
      </c>
      <c r="N26" s="16"/>
      <c r="O26" s="16"/>
      <c r="P26" s="16">
        <f t="shared" si="38"/>
        <v>133.10000000000005</v>
      </c>
      <c r="Q26" s="16">
        <v>133.10000000000005</v>
      </c>
      <c r="R26" s="16"/>
      <c r="S26" s="16"/>
    </row>
    <row r="27" spans="1:19" ht="31.15" customHeight="1" x14ac:dyDescent="0.25">
      <c r="A27" s="19" t="s">
        <v>105</v>
      </c>
      <c r="B27" s="21"/>
      <c r="C27" s="19" t="s">
        <v>18</v>
      </c>
      <c r="D27" s="22">
        <f>SUM(D29:D35)</f>
        <v>22400</v>
      </c>
      <c r="E27" s="22">
        <f>SUM(E29:E35)</f>
        <v>22400</v>
      </c>
      <c r="F27" s="22">
        <f t="shared" ref="F27:G27" si="39">SUM(F29:F35)</f>
        <v>0</v>
      </c>
      <c r="G27" s="22">
        <f t="shared" si="39"/>
        <v>0</v>
      </c>
      <c r="H27" s="22">
        <f>SUM(I27:K27)</f>
        <v>24000</v>
      </c>
      <c r="I27" s="22">
        <f>SUM(I29:I35)</f>
        <v>24000</v>
      </c>
      <c r="J27" s="22">
        <f t="shared" ref="J27:K27" si="40">SUM(J29:J35)</f>
        <v>0</v>
      </c>
      <c r="K27" s="22">
        <f t="shared" si="40"/>
        <v>0</v>
      </c>
      <c r="L27" s="22">
        <f>SUM(M27:O27)</f>
        <v>25000</v>
      </c>
      <c r="M27" s="22">
        <f>SUM(M29:M35)</f>
        <v>25000</v>
      </c>
      <c r="N27" s="22">
        <f t="shared" ref="N27:O27" si="41">SUM(N29:N35)</f>
        <v>0</v>
      </c>
      <c r="O27" s="22">
        <f t="shared" si="41"/>
        <v>0</v>
      </c>
      <c r="P27" s="22">
        <f>SUM(Q27:S27)</f>
        <v>33823.738025000006</v>
      </c>
      <c r="Q27" s="22">
        <f>SUM(Q29:Q35)</f>
        <v>33823.738025000006</v>
      </c>
      <c r="R27" s="22">
        <f t="shared" ref="R27:S27" si="42">SUM(R29:R35)</f>
        <v>0</v>
      </c>
      <c r="S27" s="22">
        <f t="shared" si="42"/>
        <v>0</v>
      </c>
    </row>
    <row r="28" spans="1:19" s="53" customFormat="1" ht="34.9" customHeight="1" x14ac:dyDescent="0.25">
      <c r="A28" s="49"/>
      <c r="B28" s="68"/>
      <c r="C28" s="65" t="s">
        <v>14</v>
      </c>
      <c r="D28" s="52">
        <v>0</v>
      </c>
      <c r="E28" s="52"/>
      <c r="F28" s="52"/>
      <c r="G28" s="52"/>
      <c r="H28" s="52">
        <f t="shared" ref="H28:H30" si="43">SUM(I28:K28)</f>
        <v>0</v>
      </c>
      <c r="I28" s="52"/>
      <c r="J28" s="52"/>
      <c r="K28" s="52"/>
      <c r="L28" s="52">
        <f t="shared" ref="L28:L30" si="44">SUM(M28:O28)</f>
        <v>0</v>
      </c>
      <c r="M28" s="52"/>
      <c r="N28" s="52"/>
      <c r="O28" s="52"/>
      <c r="P28" s="52">
        <f t="shared" ref="P28:P30" si="45">SUM(Q28:S28)</f>
        <v>0</v>
      </c>
      <c r="Q28" s="52"/>
      <c r="R28" s="52"/>
      <c r="S28" s="31"/>
    </row>
    <row r="29" spans="1:19" s="53" customFormat="1" ht="27" customHeight="1" x14ac:dyDescent="0.25">
      <c r="A29" s="67"/>
      <c r="B29" s="50" t="s">
        <v>47</v>
      </c>
      <c r="C29" s="65" t="s">
        <v>48</v>
      </c>
      <c r="D29" s="31">
        <f t="shared" ref="D29:D30" si="46">SUM(E29:G29)</f>
        <v>16410</v>
      </c>
      <c r="E29" s="31">
        <f>18980-2570</f>
        <v>16410</v>
      </c>
      <c r="F29" s="31"/>
      <c r="G29" s="31"/>
      <c r="H29" s="31">
        <f t="shared" si="43"/>
        <v>16700</v>
      </c>
      <c r="I29" s="31">
        <v>16700</v>
      </c>
      <c r="J29" s="31"/>
      <c r="K29" s="31"/>
      <c r="L29" s="31">
        <f t="shared" si="44"/>
        <v>17400</v>
      </c>
      <c r="M29" s="31">
        <v>17400</v>
      </c>
      <c r="N29" s="31"/>
      <c r="O29" s="31"/>
      <c r="P29" s="31">
        <f t="shared" si="45"/>
        <v>25262.380000000005</v>
      </c>
      <c r="Q29" s="31">
        <v>25262.380000000005</v>
      </c>
      <c r="R29" s="31"/>
      <c r="S29" s="31"/>
    </row>
    <row r="30" spans="1:19" s="53" customFormat="1" ht="34.9" customHeight="1" x14ac:dyDescent="0.25">
      <c r="A30" s="49"/>
      <c r="B30" s="50" t="s">
        <v>49</v>
      </c>
      <c r="C30" s="65" t="s">
        <v>50</v>
      </c>
      <c r="D30" s="31">
        <f t="shared" si="46"/>
        <v>160</v>
      </c>
      <c r="E30" s="31">
        <f>163-3</f>
        <v>160</v>
      </c>
      <c r="F30" s="31"/>
      <c r="G30" s="31"/>
      <c r="H30" s="31">
        <f t="shared" si="43"/>
        <v>160</v>
      </c>
      <c r="I30" s="31">
        <v>160</v>
      </c>
      <c r="J30" s="31"/>
      <c r="K30" s="31"/>
      <c r="L30" s="31">
        <f t="shared" si="44"/>
        <v>180</v>
      </c>
      <c r="M30" s="31">
        <v>180</v>
      </c>
      <c r="N30" s="31"/>
      <c r="O30" s="31"/>
      <c r="P30" s="31">
        <f t="shared" si="45"/>
        <v>216.95300000000003</v>
      </c>
      <c r="Q30" s="31">
        <v>216.95300000000003</v>
      </c>
      <c r="R30" s="31"/>
      <c r="S30" s="31"/>
    </row>
    <row r="31" spans="1:19" s="53" customFormat="1" ht="38.450000000000003" customHeight="1" x14ac:dyDescent="0.25">
      <c r="A31" s="66"/>
      <c r="B31" s="50" t="s">
        <v>51</v>
      </c>
      <c r="C31" s="65" t="s">
        <v>52</v>
      </c>
      <c r="D31" s="31">
        <f t="shared" ref="D31:D36" si="47">SUM(E31:G31)</f>
        <v>4019.9999999999995</v>
      </c>
      <c r="E31" s="31">
        <f>4578.525-558.525</f>
        <v>4019.9999999999995</v>
      </c>
      <c r="F31" s="31"/>
      <c r="G31" s="31"/>
      <c r="H31" s="31">
        <f>SUM(I31:K31)</f>
        <v>5305</v>
      </c>
      <c r="I31" s="31">
        <v>5305</v>
      </c>
      <c r="J31" s="31"/>
      <c r="K31" s="31"/>
      <c r="L31" s="31">
        <f>SUM(M31:O31)</f>
        <v>5485</v>
      </c>
      <c r="M31" s="31">
        <v>5485</v>
      </c>
      <c r="N31" s="31"/>
      <c r="O31" s="31"/>
      <c r="P31" s="31">
        <f>SUM(Q31:S31)</f>
        <v>6094.016775000001</v>
      </c>
      <c r="Q31" s="31">
        <v>6094.016775000001</v>
      </c>
      <c r="R31" s="31"/>
      <c r="S31" s="31"/>
    </row>
    <row r="32" spans="1:19" s="53" customFormat="1" ht="27" customHeight="1" x14ac:dyDescent="0.25">
      <c r="A32" s="66"/>
      <c r="B32" s="50" t="s">
        <v>53</v>
      </c>
      <c r="C32" s="65" t="s">
        <v>56</v>
      </c>
      <c r="D32" s="31">
        <f t="shared" si="47"/>
        <v>1280</v>
      </c>
      <c r="E32" s="31">
        <f>1410.75-130.75</f>
        <v>1280</v>
      </c>
      <c r="F32" s="31"/>
      <c r="G32" s="31"/>
      <c r="H32" s="31">
        <f t="shared" ref="H32:H35" si="48">SUM(I32:K32)</f>
        <v>1300</v>
      </c>
      <c r="I32" s="31">
        <v>1300</v>
      </c>
      <c r="J32" s="31"/>
      <c r="K32" s="31"/>
      <c r="L32" s="31">
        <f t="shared" ref="L32:L35" si="49">SUM(M32:O32)</f>
        <v>1400</v>
      </c>
      <c r="M32" s="31">
        <v>1400</v>
      </c>
      <c r="N32" s="31"/>
      <c r="O32" s="31"/>
      <c r="P32" s="31">
        <f t="shared" ref="P32:P33" si="50">SUM(Q32:S32)</f>
        <v>1877.7082500000004</v>
      </c>
      <c r="Q32" s="31">
        <v>1877.7082500000004</v>
      </c>
      <c r="R32" s="31"/>
      <c r="S32" s="31"/>
    </row>
    <row r="33" spans="1:19" s="53" customFormat="1" ht="23.45" customHeight="1" x14ac:dyDescent="0.25">
      <c r="A33" s="49"/>
      <c r="B33" s="50" t="s">
        <v>55</v>
      </c>
      <c r="C33" s="65" t="s">
        <v>54</v>
      </c>
      <c r="D33" s="31">
        <f t="shared" si="47"/>
        <v>30</v>
      </c>
      <c r="E33" s="31">
        <v>30</v>
      </c>
      <c r="F33" s="31"/>
      <c r="G33" s="31"/>
      <c r="H33" s="31">
        <f t="shared" si="48"/>
        <v>35</v>
      </c>
      <c r="I33" s="31">
        <v>35</v>
      </c>
      <c r="J33" s="31"/>
      <c r="K33" s="31"/>
      <c r="L33" s="31">
        <f t="shared" si="49"/>
        <v>35</v>
      </c>
      <c r="M33" s="31">
        <v>35</v>
      </c>
      <c r="N33" s="31"/>
      <c r="O33" s="31"/>
      <c r="P33" s="31">
        <f t="shared" si="50"/>
        <v>39.930000000000007</v>
      </c>
      <c r="Q33" s="31">
        <v>39.930000000000007</v>
      </c>
      <c r="R33" s="31"/>
      <c r="S33" s="31"/>
    </row>
    <row r="34" spans="1:19" s="53" customFormat="1" ht="30.6" customHeight="1" x14ac:dyDescent="0.25">
      <c r="A34" s="49"/>
      <c r="B34" s="50" t="s">
        <v>119</v>
      </c>
      <c r="C34" s="65" t="s">
        <v>75</v>
      </c>
      <c r="D34" s="31">
        <f t="shared" si="47"/>
        <v>500</v>
      </c>
      <c r="E34" s="31">
        <f>100+400</f>
        <v>500</v>
      </c>
      <c r="F34" s="31"/>
      <c r="G34" s="31"/>
      <c r="H34" s="31">
        <f t="shared" si="48"/>
        <v>500</v>
      </c>
      <c r="I34" s="31">
        <v>500</v>
      </c>
      <c r="J34" s="31"/>
      <c r="K34" s="31"/>
      <c r="L34" s="31">
        <f t="shared" si="49"/>
        <v>500</v>
      </c>
      <c r="M34" s="31">
        <v>500</v>
      </c>
      <c r="N34" s="31"/>
      <c r="O34" s="31"/>
      <c r="P34" s="31">
        <f t="shared" ref="P34:P35" si="51">SUM(Q34:S34)</f>
        <v>133.10000000000005</v>
      </c>
      <c r="Q34" s="31">
        <v>133.10000000000005</v>
      </c>
      <c r="R34" s="31"/>
      <c r="S34" s="31"/>
    </row>
    <row r="35" spans="1:19" s="53" customFormat="1" ht="30.6" customHeight="1" x14ac:dyDescent="0.25">
      <c r="A35" s="49"/>
      <c r="B35" s="50" t="s">
        <v>135</v>
      </c>
      <c r="C35" s="65" t="s">
        <v>136</v>
      </c>
      <c r="D35" s="31">
        <f t="shared" si="47"/>
        <v>0</v>
      </c>
      <c r="E35" s="31">
        <f>150-150</f>
        <v>0</v>
      </c>
      <c r="F35" s="31"/>
      <c r="G35" s="31"/>
      <c r="H35" s="31">
        <f t="shared" si="48"/>
        <v>0</v>
      </c>
      <c r="I35" s="31"/>
      <c r="J35" s="31"/>
      <c r="K35" s="31"/>
      <c r="L35" s="31">
        <f t="shared" si="49"/>
        <v>0</v>
      </c>
      <c r="M35" s="31"/>
      <c r="N35" s="31"/>
      <c r="O35" s="31"/>
      <c r="P35" s="31">
        <f t="shared" si="51"/>
        <v>199.65000000000003</v>
      </c>
      <c r="Q35" s="31">
        <v>199.65000000000003</v>
      </c>
      <c r="R35" s="31"/>
      <c r="S35" s="31"/>
    </row>
    <row r="36" spans="1:19" ht="31.15" customHeight="1" x14ac:dyDescent="0.25">
      <c r="A36" s="19" t="s">
        <v>92</v>
      </c>
      <c r="B36" s="21"/>
      <c r="C36" s="19" t="s">
        <v>19</v>
      </c>
      <c r="D36" s="22">
        <f t="shared" si="47"/>
        <v>1700</v>
      </c>
      <c r="E36" s="22">
        <f>SUM(E38:E42)</f>
        <v>1700</v>
      </c>
      <c r="F36" s="22">
        <f t="shared" ref="F36:G36" si="52">SUM(F38:F42)</f>
        <v>0</v>
      </c>
      <c r="G36" s="22">
        <f t="shared" si="52"/>
        <v>0</v>
      </c>
      <c r="H36" s="22">
        <f>SUM(I36:K36)</f>
        <v>1800</v>
      </c>
      <c r="I36" s="22">
        <f>SUM(I38:I42)</f>
        <v>1800</v>
      </c>
      <c r="J36" s="22">
        <f t="shared" ref="J36:K36" si="53">SUM(J38:J42)</f>
        <v>0</v>
      </c>
      <c r="K36" s="22">
        <f t="shared" si="53"/>
        <v>0</v>
      </c>
      <c r="L36" s="22">
        <f>SUM(M36:O36)</f>
        <v>1800</v>
      </c>
      <c r="M36" s="22">
        <f>SUM(M38:M42)</f>
        <v>1800</v>
      </c>
      <c r="N36" s="22">
        <f t="shared" ref="N36:O36" si="54">SUM(N38:N42)</f>
        <v>0</v>
      </c>
      <c r="O36" s="22">
        <f t="shared" si="54"/>
        <v>0</v>
      </c>
      <c r="P36" s="22">
        <f>SUM(Q36:S36)</f>
        <v>2589.8598000000002</v>
      </c>
      <c r="Q36" s="22">
        <f>SUM(Q38:Q42)</f>
        <v>2589.8598000000002</v>
      </c>
      <c r="R36" s="22">
        <f t="shared" ref="R36:S36" si="55">SUM(R38:R42)</f>
        <v>0</v>
      </c>
      <c r="S36" s="22">
        <f t="shared" si="55"/>
        <v>0</v>
      </c>
    </row>
    <row r="37" spans="1:19" s="53" customFormat="1" ht="24.6" customHeight="1" x14ac:dyDescent="0.25">
      <c r="A37" s="49"/>
      <c r="B37" s="50"/>
      <c r="C37" s="51" t="s">
        <v>14</v>
      </c>
      <c r="D37" s="52">
        <v>0</v>
      </c>
      <c r="E37" s="52"/>
      <c r="F37" s="52"/>
      <c r="G37" s="52"/>
      <c r="H37" s="52">
        <f t="shared" ref="H37:H39" si="56">SUM(I37:K37)</f>
        <v>0</v>
      </c>
      <c r="I37" s="52"/>
      <c r="J37" s="52"/>
      <c r="K37" s="52"/>
      <c r="L37" s="52">
        <f t="shared" ref="L37:L39" si="57">SUM(M37:O37)</f>
        <v>0</v>
      </c>
      <c r="M37" s="52"/>
      <c r="N37" s="52"/>
      <c r="O37" s="52"/>
      <c r="P37" s="52">
        <f t="shared" ref="P37:P39" si="58">SUM(Q37:S37)</f>
        <v>0</v>
      </c>
      <c r="Q37" s="52"/>
      <c r="R37" s="52"/>
      <c r="S37" s="31"/>
    </row>
    <row r="38" spans="1:19" s="53" customFormat="1" ht="67.900000000000006" customHeight="1" x14ac:dyDescent="0.25">
      <c r="A38" s="63"/>
      <c r="B38" s="50" t="s">
        <v>57</v>
      </c>
      <c r="C38" s="51" t="s">
        <v>144</v>
      </c>
      <c r="D38" s="31">
        <f t="shared" ref="D38:D39" si="59">SUM(E38:G38)</f>
        <v>553.5</v>
      </c>
      <c r="E38" s="31">
        <f>624.3-70.8</f>
        <v>553.5</v>
      </c>
      <c r="F38" s="31"/>
      <c r="G38" s="31"/>
      <c r="H38" s="31">
        <f t="shared" si="56"/>
        <v>570</v>
      </c>
      <c r="I38" s="31">
        <v>570</v>
      </c>
      <c r="J38" s="31"/>
      <c r="K38" s="31"/>
      <c r="L38" s="31">
        <f t="shared" si="57"/>
        <v>570</v>
      </c>
      <c r="M38" s="31">
        <v>570</v>
      </c>
      <c r="N38" s="31"/>
      <c r="O38" s="31"/>
      <c r="P38" s="31">
        <f t="shared" si="58"/>
        <v>830.94330000000025</v>
      </c>
      <c r="Q38" s="31">
        <v>830.94330000000025</v>
      </c>
      <c r="R38" s="31"/>
      <c r="S38" s="31"/>
    </row>
    <row r="39" spans="1:19" s="53" customFormat="1" ht="52.5" customHeight="1" x14ac:dyDescent="0.25">
      <c r="A39" s="63"/>
      <c r="B39" s="50" t="s">
        <v>59</v>
      </c>
      <c r="C39" s="51" t="s">
        <v>99</v>
      </c>
      <c r="D39" s="31">
        <f t="shared" si="59"/>
        <v>976.5</v>
      </c>
      <c r="E39" s="31">
        <f>971.5+5</f>
        <v>976.5</v>
      </c>
      <c r="F39" s="31"/>
      <c r="G39" s="31"/>
      <c r="H39" s="31">
        <f t="shared" si="56"/>
        <v>1000</v>
      </c>
      <c r="I39" s="31">
        <v>1000</v>
      </c>
      <c r="J39" s="31"/>
      <c r="K39" s="31"/>
      <c r="L39" s="31">
        <f t="shared" si="57"/>
        <v>1000</v>
      </c>
      <c r="M39" s="31">
        <v>1000</v>
      </c>
      <c r="N39" s="31"/>
      <c r="O39" s="31"/>
      <c r="P39" s="31">
        <f t="shared" si="58"/>
        <v>1293.0665000000001</v>
      </c>
      <c r="Q39" s="31">
        <v>1293.0665000000001</v>
      </c>
      <c r="R39" s="31"/>
      <c r="S39" s="31"/>
    </row>
    <row r="40" spans="1:19" s="53" customFormat="1" ht="29.45" customHeight="1" x14ac:dyDescent="0.25">
      <c r="A40" s="49"/>
      <c r="B40" s="50" t="s">
        <v>60</v>
      </c>
      <c r="C40" s="51" t="s">
        <v>61</v>
      </c>
      <c r="D40" s="31">
        <f>SUM(E40:G40)</f>
        <v>30</v>
      </c>
      <c r="E40" s="31">
        <v>30</v>
      </c>
      <c r="F40" s="31"/>
      <c r="G40" s="31"/>
      <c r="H40" s="31">
        <f>SUM(I40:K40)</f>
        <v>30</v>
      </c>
      <c r="I40" s="31">
        <v>30</v>
      </c>
      <c r="J40" s="31"/>
      <c r="K40" s="31"/>
      <c r="L40" s="31">
        <f>SUM(M40:O40)</f>
        <v>30</v>
      </c>
      <c r="M40" s="31">
        <v>30</v>
      </c>
      <c r="N40" s="31"/>
      <c r="O40" s="31"/>
      <c r="P40" s="31">
        <f>SUM(Q40:S40)</f>
        <v>39.930000000000007</v>
      </c>
      <c r="Q40" s="31">
        <v>39.930000000000007</v>
      </c>
      <c r="R40" s="31"/>
      <c r="S40" s="31"/>
    </row>
    <row r="41" spans="1:19" s="53" customFormat="1" ht="30" customHeight="1" x14ac:dyDescent="0.25">
      <c r="A41" s="49"/>
      <c r="B41" s="50" t="s">
        <v>62</v>
      </c>
      <c r="C41" s="51" t="s">
        <v>63</v>
      </c>
      <c r="D41" s="31">
        <f t="shared" ref="D41:D42" si="60">SUM(E41:G41)</f>
        <v>30</v>
      </c>
      <c r="E41" s="31">
        <v>30</v>
      </c>
      <c r="F41" s="31"/>
      <c r="G41" s="31"/>
      <c r="H41" s="31">
        <f t="shared" ref="H41:H42" si="61">SUM(I41:K41)</f>
        <v>80</v>
      </c>
      <c r="I41" s="31">
        <v>80</v>
      </c>
      <c r="J41" s="31"/>
      <c r="K41" s="31"/>
      <c r="L41" s="31">
        <f t="shared" ref="L41:L42" si="62">SUM(M41:O41)</f>
        <v>80</v>
      </c>
      <c r="M41" s="31">
        <v>80</v>
      </c>
      <c r="N41" s="31"/>
      <c r="O41" s="31"/>
      <c r="P41" s="31">
        <f t="shared" ref="P41:P42" si="63">SUM(Q41:S41)</f>
        <v>39.930000000000007</v>
      </c>
      <c r="Q41" s="31">
        <v>39.930000000000007</v>
      </c>
      <c r="R41" s="31"/>
      <c r="S41" s="31"/>
    </row>
    <row r="42" spans="1:19" s="53" customFormat="1" ht="81" customHeight="1" x14ac:dyDescent="0.25">
      <c r="A42" s="49"/>
      <c r="B42" s="50" t="s">
        <v>64</v>
      </c>
      <c r="C42" s="51" t="s">
        <v>100</v>
      </c>
      <c r="D42" s="31">
        <f t="shared" si="60"/>
        <v>110</v>
      </c>
      <c r="E42" s="31">
        <f>290-180</f>
        <v>110</v>
      </c>
      <c r="F42" s="31"/>
      <c r="G42" s="31"/>
      <c r="H42" s="31">
        <f t="shared" si="61"/>
        <v>120</v>
      </c>
      <c r="I42" s="31">
        <v>120</v>
      </c>
      <c r="J42" s="31"/>
      <c r="K42" s="31"/>
      <c r="L42" s="31">
        <f t="shared" si="62"/>
        <v>120</v>
      </c>
      <c r="M42" s="31">
        <v>120</v>
      </c>
      <c r="N42" s="31"/>
      <c r="O42" s="31"/>
      <c r="P42" s="31">
        <f t="shared" si="63"/>
        <v>385.99000000000007</v>
      </c>
      <c r="Q42" s="31">
        <v>385.99000000000007</v>
      </c>
      <c r="R42" s="31"/>
      <c r="S42" s="31"/>
    </row>
    <row r="43" spans="1:19" ht="29.45" customHeight="1" x14ac:dyDescent="0.25">
      <c r="A43" s="19" t="s">
        <v>93</v>
      </c>
      <c r="B43" s="21"/>
      <c r="C43" s="21" t="s">
        <v>20</v>
      </c>
      <c r="D43" s="22">
        <f>SUM(E43:G43)</f>
        <v>1800</v>
      </c>
      <c r="E43" s="22">
        <f>SUM(E45:E50)</f>
        <v>1800</v>
      </c>
      <c r="F43" s="22">
        <f t="shared" ref="F43:G43" si="64">SUM(F45:F50)</f>
        <v>0</v>
      </c>
      <c r="G43" s="22">
        <f t="shared" si="64"/>
        <v>0</v>
      </c>
      <c r="H43" s="22">
        <f>SUM(I43:K43)</f>
        <v>1900</v>
      </c>
      <c r="I43" s="22">
        <f>SUM(I45:I50)</f>
        <v>1900</v>
      </c>
      <c r="J43" s="22">
        <f t="shared" ref="J43:K43" si="65">SUM(J45:J50)</f>
        <v>0</v>
      </c>
      <c r="K43" s="22">
        <f t="shared" si="65"/>
        <v>0</v>
      </c>
      <c r="L43" s="22">
        <f>SUM(M43:O43)</f>
        <v>2000</v>
      </c>
      <c r="M43" s="22">
        <f>SUM(M45:M50)</f>
        <v>2000</v>
      </c>
      <c r="N43" s="22">
        <f t="shared" ref="N43:O43" si="66">SUM(N45:N50)</f>
        <v>0</v>
      </c>
      <c r="O43" s="22">
        <f t="shared" si="66"/>
        <v>0</v>
      </c>
      <c r="P43" s="22">
        <f>SUM(Q43:S43)</f>
        <v>10701.708512000003</v>
      </c>
      <c r="Q43" s="22">
        <f>SUM(Q45:Q50)</f>
        <v>10701.708512000003</v>
      </c>
      <c r="R43" s="22">
        <f t="shared" ref="R43:S43" si="67">SUM(R45:R50)</f>
        <v>0</v>
      </c>
      <c r="S43" s="22">
        <f t="shared" si="67"/>
        <v>0</v>
      </c>
    </row>
    <row r="44" spans="1:19" s="53" customFormat="1" ht="27.75" customHeight="1" x14ac:dyDescent="0.25">
      <c r="A44" s="49"/>
      <c r="B44" s="50"/>
      <c r="C44" s="51" t="s">
        <v>14</v>
      </c>
      <c r="D44" s="52">
        <f t="shared" ref="D44:D48" si="68">SUM(E44:G44)</f>
        <v>2</v>
      </c>
      <c r="E44" s="52">
        <v>2</v>
      </c>
      <c r="F44" s="52"/>
      <c r="G44" s="52"/>
      <c r="H44" s="52">
        <f t="shared" ref="H44:H48" si="69">SUM(I44:K44)</f>
        <v>2</v>
      </c>
      <c r="I44" s="52">
        <v>2</v>
      </c>
      <c r="J44" s="52"/>
      <c r="K44" s="52"/>
      <c r="L44" s="52">
        <f t="shared" ref="L44:L48" si="70">SUM(M44:O44)</f>
        <v>2</v>
      </c>
      <c r="M44" s="52">
        <v>2</v>
      </c>
      <c r="N44" s="52"/>
      <c r="O44" s="52"/>
      <c r="P44" s="52">
        <f t="shared" ref="P44:P48" si="71">SUM(Q44:S44)</f>
        <v>0</v>
      </c>
      <c r="Q44" s="52"/>
      <c r="R44" s="31"/>
      <c r="S44" s="31"/>
    </row>
    <row r="45" spans="1:19" s="53" customFormat="1" ht="36" customHeight="1" x14ac:dyDescent="0.25">
      <c r="A45" s="49"/>
      <c r="B45" s="50" t="s">
        <v>65</v>
      </c>
      <c r="C45" s="51" t="s">
        <v>139</v>
      </c>
      <c r="D45" s="31">
        <f t="shared" si="68"/>
        <v>1460</v>
      </c>
      <c r="E45" s="31">
        <f>2200000/1000-740</f>
        <v>1460</v>
      </c>
      <c r="F45" s="31"/>
      <c r="G45" s="31"/>
      <c r="H45" s="31">
        <f t="shared" si="69"/>
        <v>1560</v>
      </c>
      <c r="I45" s="31">
        <v>1560</v>
      </c>
      <c r="J45" s="31"/>
      <c r="K45" s="31"/>
      <c r="L45" s="31">
        <f t="shared" si="70"/>
        <v>1660</v>
      </c>
      <c r="M45" s="31">
        <v>1660</v>
      </c>
      <c r="N45" s="31"/>
      <c r="O45" s="31"/>
      <c r="P45" s="31">
        <f t="shared" si="71"/>
        <v>2928.2000000000003</v>
      </c>
      <c r="Q45" s="31">
        <v>2928.2000000000003</v>
      </c>
      <c r="R45" s="31"/>
      <c r="S45" s="31"/>
    </row>
    <row r="46" spans="1:19" s="45" customFormat="1" ht="21.75" customHeight="1" x14ac:dyDescent="0.25">
      <c r="A46" s="42"/>
      <c r="B46" s="34"/>
      <c r="C46" s="47" t="s">
        <v>138</v>
      </c>
      <c r="D46" s="31">
        <f t="shared" si="68"/>
        <v>0</v>
      </c>
      <c r="E46" s="31">
        <f>5114832/1000-5114.832</f>
        <v>0</v>
      </c>
      <c r="F46" s="20"/>
      <c r="G46" s="20"/>
      <c r="H46" s="31">
        <f t="shared" si="69"/>
        <v>0</v>
      </c>
      <c r="I46" s="31"/>
      <c r="J46" s="31"/>
      <c r="K46" s="31"/>
      <c r="L46" s="31">
        <f t="shared" si="70"/>
        <v>0</v>
      </c>
      <c r="M46" s="31"/>
      <c r="N46" s="31"/>
      <c r="O46" s="20"/>
      <c r="P46" s="31">
        <f t="shared" si="71"/>
        <v>6807.8413920000021</v>
      </c>
      <c r="Q46" s="31">
        <v>6807.8413920000021</v>
      </c>
      <c r="R46" s="20"/>
      <c r="S46" s="20"/>
    </row>
    <row r="47" spans="1:19" s="45" customFormat="1" ht="21.75" customHeight="1" x14ac:dyDescent="0.25">
      <c r="A47" s="42"/>
      <c r="B47" s="20"/>
      <c r="C47" s="47" t="s">
        <v>140</v>
      </c>
      <c r="D47" s="31">
        <f t="shared" si="68"/>
        <v>0</v>
      </c>
      <c r="E47" s="31">
        <f>316320/1000-316.32</f>
        <v>0</v>
      </c>
      <c r="F47" s="20"/>
      <c r="G47" s="20"/>
      <c r="H47" s="31">
        <f t="shared" si="69"/>
        <v>0</v>
      </c>
      <c r="I47" s="31"/>
      <c r="J47" s="31"/>
      <c r="K47" s="31"/>
      <c r="L47" s="31">
        <f t="shared" si="70"/>
        <v>0</v>
      </c>
      <c r="M47" s="31"/>
      <c r="N47" s="31"/>
      <c r="O47" s="20"/>
      <c r="P47" s="31">
        <f t="shared" si="71"/>
        <v>421.02192000000008</v>
      </c>
      <c r="Q47" s="31">
        <v>421.02192000000008</v>
      </c>
      <c r="R47" s="20"/>
      <c r="S47" s="20"/>
    </row>
    <row r="48" spans="1:19" s="53" customFormat="1" ht="42" customHeight="1" x14ac:dyDescent="0.25">
      <c r="A48" s="49"/>
      <c r="B48" s="50" t="s">
        <v>66</v>
      </c>
      <c r="C48" s="51" t="s">
        <v>103</v>
      </c>
      <c r="D48" s="31">
        <f t="shared" si="68"/>
        <v>127.99999999999999</v>
      </c>
      <c r="E48" s="31">
        <f>197200/1000-69.2</f>
        <v>127.99999999999999</v>
      </c>
      <c r="F48" s="31"/>
      <c r="G48" s="31"/>
      <c r="H48" s="31">
        <f t="shared" si="69"/>
        <v>128</v>
      </c>
      <c r="I48" s="31">
        <v>128</v>
      </c>
      <c r="J48" s="31"/>
      <c r="K48" s="31"/>
      <c r="L48" s="31">
        <f t="shared" si="70"/>
        <v>128</v>
      </c>
      <c r="M48" s="31">
        <v>128</v>
      </c>
      <c r="N48" s="31"/>
      <c r="O48" s="31"/>
      <c r="P48" s="31">
        <f t="shared" si="71"/>
        <v>262.47320000000002</v>
      </c>
      <c r="Q48" s="31">
        <v>262.47320000000002</v>
      </c>
      <c r="R48" s="31"/>
      <c r="S48" s="31"/>
    </row>
    <row r="49" spans="1:21" s="53" customFormat="1" ht="82.9" customHeight="1" x14ac:dyDescent="0.25">
      <c r="A49" s="49"/>
      <c r="B49" s="50" t="s">
        <v>67</v>
      </c>
      <c r="C49" s="51" t="s">
        <v>104</v>
      </c>
      <c r="D49" s="31">
        <f t="shared" ref="D49:D55" si="72">SUM(E49:G49)</f>
        <v>200</v>
      </c>
      <c r="E49" s="31">
        <v>200</v>
      </c>
      <c r="F49" s="31"/>
      <c r="G49" s="31"/>
      <c r="H49" s="31">
        <f>SUM(I49:K49)</f>
        <v>200</v>
      </c>
      <c r="I49" s="31">
        <v>200</v>
      </c>
      <c r="J49" s="31"/>
      <c r="K49" s="31"/>
      <c r="L49" s="31">
        <f>SUM(M49:O49)</f>
        <v>200</v>
      </c>
      <c r="M49" s="31">
        <v>200</v>
      </c>
      <c r="N49" s="31"/>
      <c r="O49" s="31"/>
      <c r="P49" s="31">
        <f>SUM(Q49:S49)</f>
        <v>266.2000000000001</v>
      </c>
      <c r="Q49" s="31">
        <v>266.2000000000001</v>
      </c>
      <c r="R49" s="31"/>
      <c r="S49" s="31"/>
    </row>
    <row r="50" spans="1:21" s="53" customFormat="1" ht="37.5" customHeight="1" x14ac:dyDescent="0.25">
      <c r="A50" s="49"/>
      <c r="B50" s="50" t="s">
        <v>101</v>
      </c>
      <c r="C50" s="51" t="s">
        <v>102</v>
      </c>
      <c r="D50" s="31">
        <f t="shared" si="72"/>
        <v>12</v>
      </c>
      <c r="E50" s="31">
        <v>12</v>
      </c>
      <c r="F50" s="31"/>
      <c r="G50" s="31"/>
      <c r="H50" s="31">
        <f>SUM(I50:K50)</f>
        <v>12</v>
      </c>
      <c r="I50" s="31">
        <v>12</v>
      </c>
      <c r="J50" s="31"/>
      <c r="K50" s="31"/>
      <c r="L50" s="31">
        <f>SUM(M50:O50)</f>
        <v>12</v>
      </c>
      <c r="M50" s="31">
        <v>12</v>
      </c>
      <c r="N50" s="31"/>
      <c r="O50" s="31"/>
      <c r="P50" s="31">
        <f>SUM(Q50:S50)</f>
        <v>15.972000000000005</v>
      </c>
      <c r="Q50" s="31">
        <v>15.972000000000005</v>
      </c>
      <c r="R50" s="31"/>
      <c r="S50" s="31"/>
    </row>
    <row r="51" spans="1:21" ht="60" customHeight="1" x14ac:dyDescent="0.25">
      <c r="A51" s="19" t="s">
        <v>94</v>
      </c>
      <c r="B51" s="21"/>
      <c r="C51" s="33" t="s">
        <v>79</v>
      </c>
      <c r="D51" s="22">
        <f t="shared" si="72"/>
        <v>260</v>
      </c>
      <c r="E51" s="22">
        <f>SUM(E53:E54)</f>
        <v>260</v>
      </c>
      <c r="F51" s="22">
        <f t="shared" ref="F51:G51" si="73">SUM(F53:F54)</f>
        <v>0</v>
      </c>
      <c r="G51" s="22">
        <f t="shared" si="73"/>
        <v>0</v>
      </c>
      <c r="H51" s="22">
        <f>SUM(I51:K51)</f>
        <v>260</v>
      </c>
      <c r="I51" s="22">
        <f>SUM(I53:I54)</f>
        <v>260</v>
      </c>
      <c r="J51" s="22">
        <f t="shared" ref="J51:K51" si="74">SUM(J53:J54)</f>
        <v>0</v>
      </c>
      <c r="K51" s="22">
        <f t="shared" si="74"/>
        <v>0</v>
      </c>
      <c r="L51" s="22">
        <f>SUM(M51:O51)</f>
        <v>260</v>
      </c>
      <c r="M51" s="22">
        <f>SUM(M53:M54)</f>
        <v>260</v>
      </c>
      <c r="N51" s="22">
        <f t="shared" ref="N51:O51" si="75">SUM(N53:N54)</f>
        <v>0</v>
      </c>
      <c r="O51" s="22">
        <f t="shared" si="75"/>
        <v>0</v>
      </c>
      <c r="P51" s="22">
        <f>SUM(Q51:S51)</f>
        <v>346.06000000000012</v>
      </c>
      <c r="Q51" s="22">
        <f>SUM(Q53:Q54)</f>
        <v>346.06000000000012</v>
      </c>
      <c r="R51" s="22">
        <f t="shared" ref="R51:S51" si="76">SUM(R53:R54)</f>
        <v>0</v>
      </c>
      <c r="S51" s="22">
        <f t="shared" si="76"/>
        <v>0</v>
      </c>
    </row>
    <row r="52" spans="1:21" ht="21" customHeight="1" x14ac:dyDescent="0.25">
      <c r="A52" s="12"/>
      <c r="B52" s="4"/>
      <c r="C52" s="9" t="s">
        <v>14</v>
      </c>
      <c r="D52" s="29">
        <f t="shared" si="72"/>
        <v>5</v>
      </c>
      <c r="E52" s="29">
        <v>5</v>
      </c>
      <c r="F52" s="29"/>
      <c r="G52" s="29"/>
      <c r="H52" s="29">
        <f>SUM(I52:K52)</f>
        <v>5</v>
      </c>
      <c r="I52" s="29">
        <v>5</v>
      </c>
      <c r="J52" s="29"/>
      <c r="K52" s="29"/>
      <c r="L52" s="29">
        <f>SUM(M52:O52)</f>
        <v>5</v>
      </c>
      <c r="M52" s="29">
        <v>5</v>
      </c>
      <c r="N52" s="29"/>
      <c r="O52" s="29"/>
      <c r="P52" s="29">
        <f>SUM(Q52:S52)</f>
        <v>0</v>
      </c>
      <c r="Q52" s="29"/>
      <c r="R52" s="16"/>
      <c r="S52" s="16"/>
    </row>
    <row r="53" spans="1:21" ht="51" customHeight="1" x14ac:dyDescent="0.25">
      <c r="A53" s="12"/>
      <c r="B53" s="4" t="s">
        <v>82</v>
      </c>
      <c r="C53" s="9" t="s">
        <v>77</v>
      </c>
      <c r="D53" s="16">
        <f t="shared" si="72"/>
        <v>170</v>
      </c>
      <c r="E53" s="16">
        <v>170</v>
      </c>
      <c r="F53" s="16"/>
      <c r="G53" s="16"/>
      <c r="H53" s="16">
        <f t="shared" ref="H53:H54" si="77">SUM(I53:K53)</f>
        <v>170</v>
      </c>
      <c r="I53" s="16">
        <v>170</v>
      </c>
      <c r="J53" s="16"/>
      <c r="K53" s="16"/>
      <c r="L53" s="16">
        <f t="shared" ref="L53:L54" si="78">SUM(M53:O53)</f>
        <v>170</v>
      </c>
      <c r="M53" s="16">
        <v>170</v>
      </c>
      <c r="N53" s="16"/>
      <c r="O53" s="16"/>
      <c r="P53" s="16">
        <f t="shared" ref="P53:P54" si="79">SUM(Q53:S53)</f>
        <v>226.27000000000007</v>
      </c>
      <c r="Q53" s="16">
        <v>226.27000000000007</v>
      </c>
      <c r="R53" s="16"/>
      <c r="S53" s="16"/>
    </row>
    <row r="54" spans="1:21" ht="49.15" customHeight="1" x14ac:dyDescent="0.25">
      <c r="A54" s="12"/>
      <c r="B54" s="4" t="s">
        <v>83</v>
      </c>
      <c r="C54" s="9" t="s">
        <v>78</v>
      </c>
      <c r="D54" s="16">
        <f t="shared" si="72"/>
        <v>90</v>
      </c>
      <c r="E54" s="16">
        <v>90</v>
      </c>
      <c r="F54" s="16"/>
      <c r="G54" s="16"/>
      <c r="H54" s="16">
        <f t="shared" si="77"/>
        <v>90</v>
      </c>
      <c r="I54" s="16">
        <v>90</v>
      </c>
      <c r="J54" s="16"/>
      <c r="K54" s="16"/>
      <c r="L54" s="16">
        <f t="shared" si="78"/>
        <v>90</v>
      </c>
      <c r="M54" s="16">
        <v>90</v>
      </c>
      <c r="N54" s="16"/>
      <c r="O54" s="16"/>
      <c r="P54" s="16">
        <f t="shared" si="79"/>
        <v>119.79000000000003</v>
      </c>
      <c r="Q54" s="16">
        <v>119.79000000000003</v>
      </c>
      <c r="R54" s="16"/>
      <c r="S54" s="16"/>
    </row>
    <row r="55" spans="1:21" ht="33" hidden="1" customHeight="1" x14ac:dyDescent="0.25">
      <c r="A55" s="21" t="s">
        <v>21</v>
      </c>
      <c r="B55" s="21">
        <v>6</v>
      </c>
      <c r="C55" s="21" t="s">
        <v>22</v>
      </c>
      <c r="D55" s="22">
        <f t="shared" si="72"/>
        <v>0</v>
      </c>
      <c r="E55" s="22">
        <f>SUM(E57:E58)</f>
        <v>0</v>
      </c>
      <c r="F55" s="22">
        <f t="shared" ref="F55:G55" si="80">SUM(F57:F58)</f>
        <v>0</v>
      </c>
      <c r="G55" s="22">
        <f t="shared" si="80"/>
        <v>0</v>
      </c>
      <c r="H55" s="22">
        <f>SUM(I55:K55)</f>
        <v>0</v>
      </c>
      <c r="I55" s="22">
        <f>SUM(I57:I58)</f>
        <v>0</v>
      </c>
      <c r="J55" s="22">
        <f t="shared" ref="J55:K55" si="81">SUM(J57:J58)</f>
        <v>0</v>
      </c>
      <c r="K55" s="22">
        <f t="shared" si="81"/>
        <v>0</v>
      </c>
      <c r="L55" s="22">
        <f>SUM(M55:O55)</f>
        <v>0</v>
      </c>
      <c r="M55" s="22">
        <f>SUM(M57:M58)</f>
        <v>0</v>
      </c>
      <c r="N55" s="22">
        <f t="shared" ref="N55:O55" si="82">SUM(N57:N58)</f>
        <v>0</v>
      </c>
      <c r="O55" s="22">
        <f t="shared" si="82"/>
        <v>0</v>
      </c>
      <c r="P55" s="22">
        <f>SUM(Q55:S55)</f>
        <v>0</v>
      </c>
      <c r="Q55" s="22">
        <f>SUM(Q57:Q58)</f>
        <v>0</v>
      </c>
      <c r="R55" s="22">
        <f t="shared" ref="R55:S55" si="83">SUM(R57:R58)</f>
        <v>0</v>
      </c>
      <c r="S55" s="22">
        <f t="shared" si="83"/>
        <v>0</v>
      </c>
      <c r="U55">
        <v>1405.6</v>
      </c>
    </row>
    <row r="56" spans="1:21" ht="37.9" hidden="1" customHeight="1" x14ac:dyDescent="0.25">
      <c r="B56" s="4"/>
      <c r="C56" s="9" t="s">
        <v>14</v>
      </c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</row>
    <row r="57" spans="1:21" ht="37.9" hidden="1" customHeight="1" x14ac:dyDescent="0.25">
      <c r="A57" s="12"/>
      <c r="B57" s="4"/>
      <c r="C57" s="9" t="s">
        <v>23</v>
      </c>
      <c r="D57" s="16">
        <f t="shared" ref="D57:D58" si="84">SUM(E57:G57)</f>
        <v>0</v>
      </c>
      <c r="E57" s="16"/>
      <c r="F57" s="16"/>
      <c r="G57" s="16"/>
      <c r="H57" s="16">
        <f t="shared" ref="H57:H58" si="85">SUM(I57:K57)</f>
        <v>0</v>
      </c>
      <c r="I57" s="16"/>
      <c r="J57" s="16"/>
      <c r="K57" s="16"/>
      <c r="L57" s="16">
        <f t="shared" ref="L57:L58" si="86">SUM(M57:O57)</f>
        <v>0</v>
      </c>
      <c r="M57" s="16"/>
      <c r="N57" s="16"/>
      <c r="O57" s="16"/>
      <c r="P57" s="16">
        <f t="shared" ref="P57:P58" si="87">SUM(Q57:S57)</f>
        <v>0</v>
      </c>
      <c r="Q57" s="16">
        <f>M57*1.1</f>
        <v>0</v>
      </c>
      <c r="R57" s="16"/>
      <c r="S57" s="16"/>
    </row>
    <row r="58" spans="1:21" ht="38.450000000000003" hidden="1" customHeight="1" x14ac:dyDescent="0.25">
      <c r="A58" s="12"/>
      <c r="B58" s="4"/>
      <c r="C58" s="9" t="s">
        <v>24</v>
      </c>
      <c r="D58" s="16">
        <f t="shared" si="84"/>
        <v>0</v>
      </c>
      <c r="E58" s="16"/>
      <c r="F58" s="16"/>
      <c r="G58" s="16"/>
      <c r="H58" s="16">
        <f t="shared" si="85"/>
        <v>0</v>
      </c>
      <c r="I58" s="16"/>
      <c r="J58" s="16"/>
      <c r="K58" s="16"/>
      <c r="L58" s="16">
        <f t="shared" si="86"/>
        <v>0</v>
      </c>
      <c r="M58" s="16"/>
      <c r="N58" s="16"/>
      <c r="O58" s="16"/>
      <c r="P58" s="16">
        <f t="shared" si="87"/>
        <v>0</v>
      </c>
      <c r="Q58" s="16">
        <f>M58*1.1</f>
        <v>0</v>
      </c>
      <c r="R58" s="16"/>
      <c r="S58" s="16"/>
    </row>
    <row r="59" spans="1:21" ht="28.9" customHeight="1" x14ac:dyDescent="0.25">
      <c r="A59" s="19" t="s">
        <v>134</v>
      </c>
      <c r="B59" s="24"/>
      <c r="C59" s="19" t="s">
        <v>22</v>
      </c>
      <c r="D59" s="22">
        <f>SUM(E59:G59)</f>
        <v>3009.8</v>
      </c>
      <c r="E59" s="22">
        <f>SUM(E61:E65)</f>
        <v>3009.8</v>
      </c>
      <c r="F59" s="22">
        <f>SUM(F61:F65)</f>
        <v>0</v>
      </c>
      <c r="G59" s="22">
        <f>SUM(G61:G65)</f>
        <v>0</v>
      </c>
      <c r="H59" s="22">
        <f>SUM(I59:K59)</f>
        <v>4110</v>
      </c>
      <c r="I59" s="22">
        <f>SUM(I61:I65)</f>
        <v>4110</v>
      </c>
      <c r="J59" s="22">
        <f>SUM(J61:J65)</f>
        <v>0</v>
      </c>
      <c r="K59" s="22">
        <f>SUM(K61:K65)</f>
        <v>0</v>
      </c>
      <c r="L59" s="22">
        <f>SUM(M59:O59)</f>
        <v>4200</v>
      </c>
      <c r="M59" s="22">
        <f>SUM(M61:M65)</f>
        <v>4200</v>
      </c>
      <c r="N59" s="22">
        <f>SUM(N61:N65)</f>
        <v>0</v>
      </c>
      <c r="O59" s="22">
        <f>SUM(O61:O65)</f>
        <v>0</v>
      </c>
      <c r="P59" s="22">
        <f>SUM(Q59:S59)</f>
        <v>5441.8307680000007</v>
      </c>
      <c r="Q59" s="22">
        <f>SUM(Q61:Q65)</f>
        <v>5441.8307680000007</v>
      </c>
      <c r="R59" s="22">
        <f>SUM(R61:R65)</f>
        <v>0</v>
      </c>
      <c r="S59" s="22">
        <f>SUM(S61:S65)</f>
        <v>0</v>
      </c>
    </row>
    <row r="60" spans="1:21" s="53" customFormat="1" ht="24" customHeight="1" x14ac:dyDescent="0.25">
      <c r="A60" s="62"/>
      <c r="B60" s="50"/>
      <c r="C60" s="51" t="s">
        <v>14</v>
      </c>
      <c r="D60" s="52">
        <f t="shared" ref="D60:D65" si="88">SUM(E60:G60)</f>
        <v>31</v>
      </c>
      <c r="E60" s="52">
        <v>31</v>
      </c>
      <c r="F60" s="31"/>
      <c r="G60" s="31"/>
      <c r="H60" s="52">
        <f t="shared" ref="H60:H65" si="89">SUM(I60:K60)</f>
        <v>31</v>
      </c>
      <c r="I60" s="52">
        <v>31</v>
      </c>
      <c r="J60" s="31"/>
      <c r="K60" s="31"/>
      <c r="L60" s="52">
        <f t="shared" ref="L60:L65" si="90">SUM(M60:O60)</f>
        <v>31</v>
      </c>
      <c r="M60" s="52">
        <v>31</v>
      </c>
      <c r="N60" s="31"/>
      <c r="O60" s="31"/>
      <c r="P60" s="52">
        <f t="shared" ref="P60:P65" si="91">SUM(Q60:S60)</f>
        <v>0</v>
      </c>
      <c r="Q60" s="52"/>
      <c r="R60" s="31"/>
      <c r="S60" s="31"/>
    </row>
    <row r="61" spans="1:21" s="53" customFormat="1" ht="96.75" customHeight="1" x14ac:dyDescent="0.25">
      <c r="A61" s="63"/>
      <c r="B61" s="50" t="s">
        <v>121</v>
      </c>
      <c r="C61" s="64" t="s">
        <v>143</v>
      </c>
      <c r="D61" s="31">
        <f t="shared" si="88"/>
        <v>1312</v>
      </c>
      <c r="E61" s="31">
        <f>1748900/1000-436.9</f>
        <v>1312</v>
      </c>
      <c r="F61" s="31"/>
      <c r="G61" s="31"/>
      <c r="H61" s="31">
        <f t="shared" si="89"/>
        <v>1570</v>
      </c>
      <c r="I61" s="31">
        <v>1570</v>
      </c>
      <c r="J61" s="31"/>
      <c r="K61" s="31"/>
      <c r="L61" s="31">
        <f t="shared" si="90"/>
        <v>1660</v>
      </c>
      <c r="M61" s="31">
        <v>1660</v>
      </c>
      <c r="N61" s="31"/>
      <c r="O61" s="31"/>
      <c r="P61" s="31">
        <f t="shared" si="91"/>
        <v>2327.7859000000008</v>
      </c>
      <c r="Q61" s="31">
        <v>2327.7859000000008</v>
      </c>
      <c r="R61" s="31"/>
      <c r="S61" s="31"/>
    </row>
    <row r="62" spans="1:21" s="53" customFormat="1" ht="33.6" customHeight="1" x14ac:dyDescent="0.25">
      <c r="A62" s="49"/>
      <c r="B62" s="50" t="s">
        <v>120</v>
      </c>
      <c r="C62" s="51" t="s">
        <v>69</v>
      </c>
      <c r="D62" s="31">
        <f t="shared" si="88"/>
        <v>37.799999999999997</v>
      </c>
      <c r="E62" s="31">
        <v>37.799999999999997</v>
      </c>
      <c r="F62" s="31"/>
      <c r="G62" s="31"/>
      <c r="H62" s="31">
        <f t="shared" si="89"/>
        <v>40</v>
      </c>
      <c r="I62" s="31">
        <v>40</v>
      </c>
      <c r="J62" s="31"/>
      <c r="K62" s="31"/>
      <c r="L62" s="31">
        <f t="shared" si="90"/>
        <v>40</v>
      </c>
      <c r="M62" s="31">
        <v>40</v>
      </c>
      <c r="N62" s="31"/>
      <c r="O62" s="31"/>
      <c r="P62" s="31">
        <f t="shared" si="91"/>
        <v>50.311800000000005</v>
      </c>
      <c r="Q62" s="31">
        <v>50.311800000000005</v>
      </c>
      <c r="R62" s="31"/>
      <c r="S62" s="31"/>
    </row>
    <row r="63" spans="1:21" s="53" customFormat="1" ht="50.25" customHeight="1" x14ac:dyDescent="0.25">
      <c r="A63" s="63"/>
      <c r="B63" s="50" t="s">
        <v>122</v>
      </c>
      <c r="C63" s="51" t="s">
        <v>141</v>
      </c>
      <c r="D63" s="31">
        <f t="shared" si="88"/>
        <v>1250</v>
      </c>
      <c r="E63" s="31">
        <f>1891828/1000-641.828</f>
        <v>1250</v>
      </c>
      <c r="F63" s="31"/>
      <c r="G63" s="31"/>
      <c r="H63" s="31">
        <f t="shared" si="89"/>
        <v>2000</v>
      </c>
      <c r="I63" s="31">
        <v>2000</v>
      </c>
      <c r="J63" s="31"/>
      <c r="K63" s="31"/>
      <c r="L63" s="31">
        <f t="shared" si="90"/>
        <v>2000</v>
      </c>
      <c r="M63" s="31">
        <v>2000</v>
      </c>
      <c r="N63" s="31"/>
      <c r="O63" s="31"/>
      <c r="P63" s="31">
        <f t="shared" si="91"/>
        <v>2518.0230680000004</v>
      </c>
      <c r="Q63" s="31">
        <v>2518.0230680000004</v>
      </c>
      <c r="R63" s="31"/>
      <c r="S63" s="31"/>
    </row>
    <row r="64" spans="1:21" s="53" customFormat="1" ht="77.25" customHeight="1" x14ac:dyDescent="0.25">
      <c r="A64" s="49"/>
      <c r="B64" s="50" t="s">
        <v>123</v>
      </c>
      <c r="C64" s="51" t="s">
        <v>106</v>
      </c>
      <c r="D64" s="31">
        <f t="shared" si="88"/>
        <v>410</v>
      </c>
      <c r="E64" s="31">
        <v>410</v>
      </c>
      <c r="F64" s="31"/>
      <c r="G64" s="31"/>
      <c r="H64" s="31">
        <f t="shared" si="89"/>
        <v>500</v>
      </c>
      <c r="I64" s="31">
        <v>500</v>
      </c>
      <c r="J64" s="31"/>
      <c r="K64" s="31"/>
      <c r="L64" s="31">
        <f t="shared" si="90"/>
        <v>500</v>
      </c>
      <c r="M64" s="31">
        <v>500</v>
      </c>
      <c r="N64" s="31"/>
      <c r="O64" s="31"/>
      <c r="P64" s="31">
        <f t="shared" si="91"/>
        <v>545.71000000000015</v>
      </c>
      <c r="Q64" s="31">
        <v>545.71000000000015</v>
      </c>
      <c r="R64" s="31"/>
      <c r="S64" s="31"/>
    </row>
    <row r="65" spans="1:21" ht="123" hidden="1" customHeight="1" x14ac:dyDescent="0.25">
      <c r="A65" s="12"/>
      <c r="B65" s="4"/>
      <c r="C65" s="9"/>
      <c r="D65" s="16">
        <f t="shared" si="88"/>
        <v>0</v>
      </c>
      <c r="E65" s="16"/>
      <c r="F65" s="16"/>
      <c r="G65" s="16"/>
      <c r="H65" s="16">
        <f t="shared" si="89"/>
        <v>0</v>
      </c>
      <c r="I65" s="16"/>
      <c r="J65" s="16"/>
      <c r="K65" s="16"/>
      <c r="L65" s="16">
        <f t="shared" si="90"/>
        <v>0</v>
      </c>
      <c r="M65" s="16"/>
      <c r="N65" s="16"/>
      <c r="O65" s="16"/>
      <c r="P65" s="16">
        <f t="shared" si="91"/>
        <v>0</v>
      </c>
      <c r="Q65" s="16">
        <f>M65*1.1</f>
        <v>0</v>
      </c>
      <c r="R65" s="16"/>
      <c r="S65" s="16"/>
    </row>
    <row r="66" spans="1:21" ht="28.9" hidden="1" customHeight="1" x14ac:dyDescent="0.25">
      <c r="A66" s="19" t="s">
        <v>25</v>
      </c>
      <c r="B66" s="21">
        <v>8</v>
      </c>
      <c r="C66" s="21" t="s">
        <v>26</v>
      </c>
      <c r="D66" s="22">
        <f>SUM(E66:G66)</f>
        <v>0</v>
      </c>
      <c r="E66" s="22">
        <f>SUM(E68)</f>
        <v>0</v>
      </c>
      <c r="F66" s="22">
        <f t="shared" ref="F66:G66" si="92">SUM(F68)</f>
        <v>0</v>
      </c>
      <c r="G66" s="22">
        <f t="shared" si="92"/>
        <v>0</v>
      </c>
      <c r="H66" s="22">
        <f>SUM(I66:K66)</f>
        <v>0</v>
      </c>
      <c r="I66" s="22">
        <f>SUM(I68)</f>
        <v>0</v>
      </c>
      <c r="J66" s="22">
        <f t="shared" ref="J66:K66" si="93">SUM(J68)</f>
        <v>0</v>
      </c>
      <c r="K66" s="22">
        <f t="shared" si="93"/>
        <v>0</v>
      </c>
      <c r="L66" s="22">
        <f>SUM(M66:O66)</f>
        <v>0</v>
      </c>
      <c r="M66" s="22">
        <f>SUM(M68)</f>
        <v>0</v>
      </c>
      <c r="N66" s="22">
        <f t="shared" ref="N66:O66" si="94">SUM(N68)</f>
        <v>0</v>
      </c>
      <c r="O66" s="22">
        <f t="shared" si="94"/>
        <v>0</v>
      </c>
      <c r="P66" s="22">
        <f>SUM(Q66:S66)</f>
        <v>0</v>
      </c>
      <c r="Q66" s="22">
        <f>SUM(Q68)</f>
        <v>0</v>
      </c>
      <c r="R66" s="22">
        <f t="shared" ref="R66:S66" si="95">SUM(R68)</f>
        <v>0</v>
      </c>
      <c r="S66" s="22">
        <f t="shared" si="95"/>
        <v>0</v>
      </c>
      <c r="U66">
        <v>1200</v>
      </c>
    </row>
    <row r="67" spans="1:21" ht="37.9" hidden="1" customHeight="1" x14ac:dyDescent="0.25">
      <c r="A67" s="12"/>
      <c r="B67" s="4"/>
      <c r="C67" s="9" t="s">
        <v>14</v>
      </c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</row>
    <row r="68" spans="1:21" ht="90.6" hidden="1" customHeight="1" x14ac:dyDescent="0.25">
      <c r="A68" s="12"/>
      <c r="B68" s="4"/>
      <c r="C68" s="9" t="s">
        <v>35</v>
      </c>
      <c r="D68" s="16">
        <f t="shared" ref="D68" si="96">SUM(E68:G68)</f>
        <v>0</v>
      </c>
      <c r="E68" s="16"/>
      <c r="F68" s="16"/>
      <c r="G68" s="16"/>
      <c r="H68" s="16">
        <f t="shared" ref="H68" si="97">SUM(I68:K68)</f>
        <v>0</v>
      </c>
      <c r="I68" s="16"/>
      <c r="J68" s="16"/>
      <c r="K68" s="16"/>
      <c r="L68" s="16">
        <f t="shared" ref="L68" si="98">SUM(M68:O68)</f>
        <v>0</v>
      </c>
      <c r="M68" s="16"/>
      <c r="N68" s="16"/>
      <c r="O68" s="16"/>
      <c r="P68" s="16">
        <f t="shared" ref="P68" si="99">SUM(Q68:S68)</f>
        <v>0</v>
      </c>
      <c r="Q68" s="16">
        <f>M68*1.1</f>
        <v>0</v>
      </c>
      <c r="R68" s="16"/>
      <c r="S68" s="16"/>
    </row>
    <row r="69" spans="1:21" ht="33.6" customHeight="1" x14ac:dyDescent="0.25">
      <c r="A69" s="37" t="s">
        <v>107</v>
      </c>
      <c r="B69" s="21"/>
      <c r="C69" s="23" t="s">
        <v>70</v>
      </c>
      <c r="D69" s="22">
        <f>SUM(E69:G69)</f>
        <v>6069.9889299999995</v>
      </c>
      <c r="E69" s="22">
        <f>SUM(E71:E72)</f>
        <v>6069.9889299999995</v>
      </c>
      <c r="F69" s="22">
        <f>SUM(F71:F72)</f>
        <v>0</v>
      </c>
      <c r="G69" s="22">
        <f>SUM(G71:G72)</f>
        <v>0</v>
      </c>
      <c r="H69" s="22">
        <f>SUM(I69:K69)</f>
        <v>7900</v>
      </c>
      <c r="I69" s="22">
        <f>SUM(I71:I72)</f>
        <v>7900</v>
      </c>
      <c r="J69" s="22">
        <f>SUM(J71:J72)</f>
        <v>0</v>
      </c>
      <c r="K69" s="22">
        <f>SUM(K71:K72)</f>
        <v>0</v>
      </c>
      <c r="L69" s="22">
        <f>SUM(M69:O69)</f>
        <v>8150</v>
      </c>
      <c r="M69" s="22">
        <f>SUM(M71:M72)</f>
        <v>8150</v>
      </c>
      <c r="N69" s="22">
        <f>SUM(N71:N72)</f>
        <v>0</v>
      </c>
      <c r="O69" s="22">
        <f>SUM(O71:O72)</f>
        <v>0</v>
      </c>
      <c r="P69" s="22">
        <f>SUM(Q69:S69)</f>
        <v>9162.0568658300017</v>
      </c>
      <c r="Q69" s="22">
        <f>SUM(Q71:Q72)</f>
        <v>9162.0568658300017</v>
      </c>
      <c r="R69" s="22">
        <f>SUM(R71:R72)</f>
        <v>0</v>
      </c>
      <c r="S69" s="22">
        <f>SUM(S71:S72)</f>
        <v>0</v>
      </c>
    </row>
    <row r="70" spans="1:21" s="45" customFormat="1" ht="28.9" customHeight="1" x14ac:dyDescent="0.25">
      <c r="A70" s="62"/>
      <c r="B70" s="50"/>
      <c r="C70" s="51" t="s">
        <v>14</v>
      </c>
      <c r="D70" s="52">
        <f t="shared" ref="D70:D72" si="100">SUM(E70:G70)</f>
        <v>0</v>
      </c>
      <c r="E70" s="52"/>
      <c r="F70" s="36"/>
      <c r="G70" s="36"/>
      <c r="H70" s="52">
        <f t="shared" ref="H70:H72" si="101">SUM(I70:K70)</f>
        <v>0</v>
      </c>
      <c r="I70" s="52"/>
      <c r="J70" s="52"/>
      <c r="K70" s="52"/>
      <c r="L70" s="52">
        <f t="shared" ref="L70:L72" si="102">SUM(M70:O70)</f>
        <v>0</v>
      </c>
      <c r="M70" s="36"/>
      <c r="N70" s="36"/>
      <c r="O70" s="36"/>
      <c r="P70" s="52">
        <f t="shared" ref="P70:P72" si="103">SUM(Q70:S70)</f>
        <v>0</v>
      </c>
      <c r="Q70" s="36"/>
      <c r="R70" s="36"/>
      <c r="S70" s="36"/>
    </row>
    <row r="71" spans="1:21" s="45" customFormat="1" ht="94.5" customHeight="1" x14ac:dyDescent="0.25">
      <c r="A71" s="49"/>
      <c r="B71" s="50" t="s">
        <v>84</v>
      </c>
      <c r="C71" s="51" t="s">
        <v>108</v>
      </c>
      <c r="D71" s="31">
        <f t="shared" si="100"/>
        <v>3879.9889299999995</v>
      </c>
      <c r="E71" s="31">
        <f>4464988.93/1000-585</f>
        <v>3879.9889299999995</v>
      </c>
      <c r="F71" s="20"/>
      <c r="G71" s="20"/>
      <c r="H71" s="31">
        <f t="shared" si="101"/>
        <v>4800</v>
      </c>
      <c r="I71" s="31">
        <v>4800</v>
      </c>
      <c r="J71" s="31"/>
      <c r="K71" s="31"/>
      <c r="L71" s="31">
        <f t="shared" si="102"/>
        <v>5050</v>
      </c>
      <c r="M71" s="31">
        <v>5050</v>
      </c>
      <c r="N71" s="20"/>
      <c r="O71" s="20"/>
      <c r="P71" s="31">
        <f t="shared" si="103"/>
        <v>5942.9002658300005</v>
      </c>
      <c r="Q71" s="31">
        <v>5942.9002658300005</v>
      </c>
      <c r="R71" s="20"/>
      <c r="S71" s="20"/>
    </row>
    <row r="72" spans="1:21" s="45" customFormat="1" ht="49.5" customHeight="1" x14ac:dyDescent="0.25">
      <c r="A72" s="63"/>
      <c r="B72" s="50" t="s">
        <v>68</v>
      </c>
      <c r="C72" s="51" t="s">
        <v>137</v>
      </c>
      <c r="D72" s="31">
        <f t="shared" si="100"/>
        <v>2190</v>
      </c>
      <c r="E72" s="31">
        <f>2418600/1000-228.6</f>
        <v>2190</v>
      </c>
      <c r="F72" s="20"/>
      <c r="G72" s="20"/>
      <c r="H72" s="31">
        <f t="shared" si="101"/>
        <v>3100</v>
      </c>
      <c r="I72" s="31">
        <v>3100</v>
      </c>
      <c r="J72" s="31"/>
      <c r="K72" s="31"/>
      <c r="L72" s="31">
        <f t="shared" si="102"/>
        <v>3100</v>
      </c>
      <c r="M72" s="31">
        <v>3100</v>
      </c>
      <c r="N72" s="20"/>
      <c r="O72" s="20"/>
      <c r="P72" s="31">
        <f t="shared" si="103"/>
        <v>3219.1566000000007</v>
      </c>
      <c r="Q72" s="31">
        <v>3219.1566000000007</v>
      </c>
      <c r="R72" s="20"/>
      <c r="S72" s="20"/>
    </row>
    <row r="73" spans="1:21" ht="30.6" customHeight="1" x14ac:dyDescent="0.25">
      <c r="A73" s="19" t="s">
        <v>133</v>
      </c>
      <c r="B73" s="21"/>
      <c r="C73" s="21" t="s">
        <v>27</v>
      </c>
      <c r="D73" s="22">
        <f>SUM(E73:G73)</f>
        <v>474</v>
      </c>
      <c r="E73" s="22">
        <f>SUM(E75:E76)</f>
        <v>474</v>
      </c>
      <c r="F73" s="22">
        <f t="shared" ref="F73:G73" si="104">SUM(F75:F76)</f>
        <v>0</v>
      </c>
      <c r="G73" s="22">
        <f t="shared" si="104"/>
        <v>0</v>
      </c>
      <c r="H73" s="22">
        <f>SUM(I73:K73)</f>
        <v>500</v>
      </c>
      <c r="I73" s="22">
        <f>SUM(I75:I76)</f>
        <v>500</v>
      </c>
      <c r="J73" s="22">
        <f t="shared" ref="J73:K73" si="105">SUM(J75:J76)</f>
        <v>0</v>
      </c>
      <c r="K73" s="22">
        <f t="shared" si="105"/>
        <v>0</v>
      </c>
      <c r="L73" s="22">
        <f>SUM(M73:O73)</f>
        <v>510</v>
      </c>
      <c r="M73" s="22">
        <f>SUM(M75:M76)</f>
        <v>510</v>
      </c>
      <c r="N73" s="22">
        <f t="shared" ref="N73:O73" si="106">SUM(N75:N76)</f>
        <v>0</v>
      </c>
      <c r="O73" s="22">
        <f t="shared" si="106"/>
        <v>0</v>
      </c>
      <c r="P73" s="22">
        <f>SUM(Q73:S73)</f>
        <v>630.89400000000012</v>
      </c>
      <c r="Q73" s="22">
        <f>SUM(Q75:Q76)</f>
        <v>630.89400000000012</v>
      </c>
      <c r="R73" s="22">
        <f t="shared" ref="R73:S73" si="107">SUM(R75:R76)</f>
        <v>0</v>
      </c>
      <c r="S73" s="22">
        <f t="shared" si="107"/>
        <v>0</v>
      </c>
    </row>
    <row r="74" spans="1:21" ht="24" customHeight="1" x14ac:dyDescent="0.25">
      <c r="B74" s="4"/>
      <c r="C74" s="9" t="s">
        <v>14</v>
      </c>
      <c r="D74" s="29">
        <f t="shared" ref="D74:D76" si="108">SUM(E74:G74)</f>
        <v>0</v>
      </c>
      <c r="E74" s="29"/>
      <c r="F74" s="29"/>
      <c r="G74" s="29"/>
      <c r="H74" s="29">
        <f t="shared" ref="H74:H76" si="109">SUM(I74:K74)</f>
        <v>0</v>
      </c>
      <c r="I74" s="29"/>
      <c r="J74" s="29"/>
      <c r="K74" s="29"/>
      <c r="L74" s="29">
        <f t="shared" ref="L74:L76" si="110">SUM(M74:O74)</f>
        <v>0</v>
      </c>
      <c r="M74" s="29"/>
      <c r="N74" s="29"/>
      <c r="O74" s="29"/>
      <c r="P74" s="29">
        <f t="shared" ref="P74:P76" si="111">SUM(Q74:S74)</f>
        <v>0</v>
      </c>
      <c r="Q74" s="29"/>
      <c r="R74" s="29"/>
      <c r="S74" s="16"/>
    </row>
    <row r="75" spans="1:21" ht="61.5" customHeight="1" x14ac:dyDescent="0.25">
      <c r="A75" s="69">
        <f>374-E75</f>
        <v>40</v>
      </c>
      <c r="B75" s="4" t="s">
        <v>71</v>
      </c>
      <c r="C75" s="9" t="s">
        <v>109</v>
      </c>
      <c r="D75" s="16">
        <f t="shared" si="108"/>
        <v>334</v>
      </c>
      <c r="E75" s="16">
        <f>180+154</f>
        <v>334</v>
      </c>
      <c r="F75" s="16"/>
      <c r="G75" s="16"/>
      <c r="H75" s="16">
        <f t="shared" si="109"/>
        <v>380</v>
      </c>
      <c r="I75" s="16">
        <v>380</v>
      </c>
      <c r="J75" s="16"/>
      <c r="K75" s="16"/>
      <c r="L75" s="16">
        <f t="shared" si="110"/>
        <v>380</v>
      </c>
      <c r="M75" s="16">
        <v>380</v>
      </c>
      <c r="N75" s="16"/>
      <c r="O75" s="16"/>
      <c r="P75" s="16">
        <f t="shared" si="111"/>
        <v>444.55400000000009</v>
      </c>
      <c r="Q75" s="16">
        <v>444.55400000000009</v>
      </c>
      <c r="R75" s="16"/>
      <c r="S75" s="16"/>
    </row>
    <row r="76" spans="1:21" ht="32.450000000000003" customHeight="1" x14ac:dyDescent="0.25">
      <c r="A76" s="12"/>
      <c r="B76" s="4" t="s">
        <v>85</v>
      </c>
      <c r="C76" s="9" t="s">
        <v>72</v>
      </c>
      <c r="D76" s="16">
        <f t="shared" si="108"/>
        <v>140</v>
      </c>
      <c r="E76" s="16">
        <v>140</v>
      </c>
      <c r="F76" s="16"/>
      <c r="G76" s="16"/>
      <c r="H76" s="16">
        <f t="shared" si="109"/>
        <v>120</v>
      </c>
      <c r="I76" s="16">
        <v>120</v>
      </c>
      <c r="J76" s="16"/>
      <c r="K76" s="16"/>
      <c r="L76" s="16">
        <f t="shared" si="110"/>
        <v>130</v>
      </c>
      <c r="M76" s="16">
        <v>130</v>
      </c>
      <c r="N76" s="16"/>
      <c r="O76" s="16"/>
      <c r="P76" s="16">
        <f t="shared" si="111"/>
        <v>186.34000000000003</v>
      </c>
      <c r="Q76" s="16">
        <v>186.34000000000003</v>
      </c>
      <c r="R76" s="16"/>
      <c r="S76" s="16"/>
    </row>
    <row r="77" spans="1:21" ht="26.45" customHeight="1" x14ac:dyDescent="0.25">
      <c r="A77" s="19" t="s">
        <v>117</v>
      </c>
      <c r="B77" s="21"/>
      <c r="C77" s="21" t="s">
        <v>28</v>
      </c>
      <c r="D77" s="22">
        <f>SUM(E77:G77)</f>
        <v>2100</v>
      </c>
      <c r="E77" s="22">
        <f>SUM(E79:E87)</f>
        <v>2100</v>
      </c>
      <c r="F77" s="22">
        <f t="shared" ref="F77:G77" si="112">SUM(F79:F87)</f>
        <v>0</v>
      </c>
      <c r="G77" s="22">
        <f t="shared" si="112"/>
        <v>0</v>
      </c>
      <c r="H77" s="22">
        <f>SUM(I77:K77)</f>
        <v>2100</v>
      </c>
      <c r="I77" s="22">
        <f>SUM(I79:I87)</f>
        <v>2100</v>
      </c>
      <c r="J77" s="22">
        <f t="shared" ref="J77:K77" si="113">SUM(J79:J87)</f>
        <v>0</v>
      </c>
      <c r="K77" s="22">
        <f t="shared" si="113"/>
        <v>0</v>
      </c>
      <c r="L77" s="22">
        <f>SUM(M77:O77)</f>
        <v>2100</v>
      </c>
      <c r="M77" s="22">
        <f>SUM(M79:M87)</f>
        <v>2100</v>
      </c>
      <c r="N77" s="22">
        <f t="shared" ref="N77:O77" si="114">SUM(N79:N87)</f>
        <v>0</v>
      </c>
      <c r="O77" s="22">
        <f t="shared" si="114"/>
        <v>0</v>
      </c>
      <c r="P77" s="22">
        <f>SUM(Q77:S77)</f>
        <v>2795.1000000000004</v>
      </c>
      <c r="Q77" s="22">
        <f>SUM(Q79:Q87)</f>
        <v>2795.1000000000004</v>
      </c>
      <c r="R77" s="22">
        <f t="shared" ref="R77:S77" si="115">SUM(R79:R87)</f>
        <v>0</v>
      </c>
      <c r="S77" s="22">
        <f t="shared" si="115"/>
        <v>0</v>
      </c>
    </row>
    <row r="78" spans="1:21" ht="21" customHeight="1" x14ac:dyDescent="0.25">
      <c r="B78" s="11"/>
      <c r="C78" s="15" t="s">
        <v>14</v>
      </c>
      <c r="D78" s="29">
        <f>SUM(E78:G78)</f>
        <v>0</v>
      </c>
      <c r="E78" s="30"/>
      <c r="F78" s="30"/>
      <c r="G78" s="30"/>
      <c r="H78" s="29">
        <f t="shared" ref="H78:H80" si="116">SUM(I78:K78)</f>
        <v>0</v>
      </c>
      <c r="I78" s="30"/>
      <c r="J78" s="30"/>
      <c r="K78" s="30"/>
      <c r="L78" s="29">
        <f t="shared" ref="L78:L80" si="117">SUM(M78:O78)</f>
        <v>0</v>
      </c>
      <c r="M78" s="30"/>
      <c r="N78" s="30"/>
      <c r="O78" s="30"/>
      <c r="P78" s="29">
        <f t="shared" ref="P78:P80" si="118">SUM(Q78:S78)</f>
        <v>0</v>
      </c>
      <c r="Q78" s="30"/>
      <c r="R78" s="30"/>
      <c r="S78" s="30"/>
    </row>
    <row r="79" spans="1:21" ht="28.9" customHeight="1" x14ac:dyDescent="0.25">
      <c r="A79" s="12"/>
      <c r="B79" s="4" t="s">
        <v>124</v>
      </c>
      <c r="C79" s="9" t="s">
        <v>29</v>
      </c>
      <c r="D79" s="16">
        <f>SUM(E79:G79)</f>
        <v>900</v>
      </c>
      <c r="E79" s="16">
        <v>900</v>
      </c>
      <c r="F79" s="16"/>
      <c r="G79" s="16"/>
      <c r="H79" s="16">
        <f t="shared" si="116"/>
        <v>900</v>
      </c>
      <c r="I79" s="16">
        <v>900</v>
      </c>
      <c r="J79" s="16"/>
      <c r="K79" s="16"/>
      <c r="L79" s="16">
        <f t="shared" si="117"/>
        <v>900</v>
      </c>
      <c r="M79" s="16">
        <v>900</v>
      </c>
      <c r="N79" s="16"/>
      <c r="O79" s="16"/>
      <c r="P79" s="16">
        <f t="shared" si="118"/>
        <v>1197.9000000000003</v>
      </c>
      <c r="Q79" s="16">
        <v>1197.9000000000003</v>
      </c>
      <c r="R79" s="16"/>
      <c r="S79" s="16"/>
    </row>
    <row r="80" spans="1:21" ht="35.450000000000003" customHeight="1" x14ac:dyDescent="0.25">
      <c r="A80" s="12"/>
      <c r="B80" s="4" t="s">
        <v>125</v>
      </c>
      <c r="C80" s="9" t="s">
        <v>30</v>
      </c>
      <c r="D80" s="31">
        <f t="shared" ref="D80" si="119">SUM(E80:G80)</f>
        <v>90</v>
      </c>
      <c r="E80" s="31">
        <v>90</v>
      </c>
      <c r="F80" s="31"/>
      <c r="G80" s="31"/>
      <c r="H80" s="31">
        <f t="shared" si="116"/>
        <v>90</v>
      </c>
      <c r="I80" s="16">
        <v>90</v>
      </c>
      <c r="J80" s="31"/>
      <c r="K80" s="31"/>
      <c r="L80" s="31">
        <f t="shared" si="117"/>
        <v>90</v>
      </c>
      <c r="M80" s="16">
        <v>90</v>
      </c>
      <c r="N80" s="31"/>
      <c r="O80" s="31"/>
      <c r="P80" s="31">
        <f t="shared" si="118"/>
        <v>119.79000000000003</v>
      </c>
      <c r="Q80" s="31">
        <v>119.79000000000003</v>
      </c>
      <c r="R80" s="31"/>
      <c r="S80" s="16"/>
    </row>
    <row r="81" spans="1:19" ht="26.45" customHeight="1" x14ac:dyDescent="0.25">
      <c r="A81" s="12"/>
      <c r="B81" s="4" t="s">
        <v>126</v>
      </c>
      <c r="C81" s="9" t="s">
        <v>31</v>
      </c>
      <c r="D81" s="31">
        <f t="shared" ref="D81:D83" si="120">SUM(E81:G81)</f>
        <v>90</v>
      </c>
      <c r="E81" s="31">
        <v>90</v>
      </c>
      <c r="F81" s="31"/>
      <c r="G81" s="31"/>
      <c r="H81" s="31">
        <f t="shared" ref="H81:H83" si="121">SUM(I81:K81)</f>
        <v>90</v>
      </c>
      <c r="I81" s="16">
        <v>90</v>
      </c>
      <c r="J81" s="31"/>
      <c r="K81" s="31"/>
      <c r="L81" s="31">
        <f t="shared" ref="L81:L83" si="122">SUM(M81:O81)</f>
        <v>90</v>
      </c>
      <c r="M81" s="16">
        <v>90</v>
      </c>
      <c r="N81" s="31"/>
      <c r="O81" s="31"/>
      <c r="P81" s="31">
        <f t="shared" ref="P81:P83" si="123">SUM(Q81:S81)</f>
        <v>119.79000000000003</v>
      </c>
      <c r="Q81" s="31">
        <v>119.79000000000003</v>
      </c>
      <c r="R81" s="31"/>
      <c r="S81" s="16"/>
    </row>
    <row r="82" spans="1:19" ht="25.9" customHeight="1" x14ac:dyDescent="0.25">
      <c r="A82" s="12"/>
      <c r="B82" s="4" t="s">
        <v>127</v>
      </c>
      <c r="C82" s="9" t="s">
        <v>32</v>
      </c>
      <c r="D82" s="31">
        <f t="shared" si="120"/>
        <v>100</v>
      </c>
      <c r="E82" s="31">
        <v>100</v>
      </c>
      <c r="F82" s="31"/>
      <c r="G82" s="31"/>
      <c r="H82" s="31">
        <f t="shared" si="121"/>
        <v>100</v>
      </c>
      <c r="I82" s="16">
        <v>100</v>
      </c>
      <c r="J82" s="31"/>
      <c r="K82" s="31"/>
      <c r="L82" s="31">
        <f t="shared" si="122"/>
        <v>100</v>
      </c>
      <c r="M82" s="16">
        <v>100</v>
      </c>
      <c r="N82" s="31"/>
      <c r="O82" s="31"/>
      <c r="P82" s="31">
        <f t="shared" si="123"/>
        <v>133.10000000000005</v>
      </c>
      <c r="Q82" s="31">
        <v>133.10000000000005</v>
      </c>
      <c r="R82" s="31"/>
      <c r="S82" s="16"/>
    </row>
    <row r="83" spans="1:19" ht="39" customHeight="1" x14ac:dyDescent="0.25">
      <c r="A83" s="12"/>
      <c r="B83" s="4" t="s">
        <v>128</v>
      </c>
      <c r="C83" s="9" t="s">
        <v>33</v>
      </c>
      <c r="D83" s="31">
        <f t="shared" si="120"/>
        <v>250</v>
      </c>
      <c r="E83" s="31">
        <v>250</v>
      </c>
      <c r="F83" s="31"/>
      <c r="G83" s="31"/>
      <c r="H83" s="31">
        <f t="shared" si="121"/>
        <v>250</v>
      </c>
      <c r="I83" s="16">
        <v>250</v>
      </c>
      <c r="J83" s="31"/>
      <c r="K83" s="31"/>
      <c r="L83" s="31">
        <f t="shared" si="122"/>
        <v>250</v>
      </c>
      <c r="M83" s="16">
        <v>250</v>
      </c>
      <c r="N83" s="31"/>
      <c r="O83" s="31"/>
      <c r="P83" s="31">
        <f t="shared" si="123"/>
        <v>332.75</v>
      </c>
      <c r="Q83" s="31">
        <v>332.75</v>
      </c>
      <c r="R83" s="31"/>
      <c r="S83" s="16"/>
    </row>
    <row r="84" spans="1:19" ht="26.25" customHeight="1" x14ac:dyDescent="0.25">
      <c r="A84" s="12"/>
      <c r="B84" s="4" t="s">
        <v>129</v>
      </c>
      <c r="C84" s="9" t="s">
        <v>110</v>
      </c>
      <c r="D84" s="31">
        <f t="shared" ref="D84:D87" si="124">SUM(E84:G84)</f>
        <v>140</v>
      </c>
      <c r="E84" s="31">
        <v>140</v>
      </c>
      <c r="F84" s="31"/>
      <c r="G84" s="31"/>
      <c r="H84" s="31">
        <f t="shared" ref="H84:H87" si="125">SUM(I84:K84)</f>
        <v>140</v>
      </c>
      <c r="I84" s="16">
        <v>140</v>
      </c>
      <c r="J84" s="31"/>
      <c r="K84" s="31"/>
      <c r="L84" s="31">
        <f t="shared" ref="L84:L87" si="126">SUM(M84:O84)</f>
        <v>140</v>
      </c>
      <c r="M84" s="16">
        <v>140</v>
      </c>
      <c r="N84" s="31"/>
      <c r="O84" s="31"/>
      <c r="P84" s="31">
        <f t="shared" ref="P84:P87" si="127">SUM(Q84:S84)</f>
        <v>186.34000000000003</v>
      </c>
      <c r="Q84" s="31">
        <v>186.34000000000003</v>
      </c>
      <c r="R84" s="31"/>
      <c r="S84" s="16"/>
    </row>
    <row r="85" spans="1:19" ht="37.5" customHeight="1" x14ac:dyDescent="0.25">
      <c r="A85" s="12"/>
      <c r="B85" s="4" t="s">
        <v>130</v>
      </c>
      <c r="C85" s="9" t="s">
        <v>111</v>
      </c>
      <c r="D85" s="31">
        <f t="shared" si="124"/>
        <v>180</v>
      </c>
      <c r="E85" s="31">
        <v>180</v>
      </c>
      <c r="F85" s="31"/>
      <c r="G85" s="31"/>
      <c r="H85" s="31">
        <f t="shared" si="125"/>
        <v>180</v>
      </c>
      <c r="I85" s="16">
        <v>180</v>
      </c>
      <c r="J85" s="31"/>
      <c r="K85" s="31"/>
      <c r="L85" s="31">
        <f t="shared" si="126"/>
        <v>180</v>
      </c>
      <c r="M85" s="16">
        <v>180</v>
      </c>
      <c r="N85" s="31"/>
      <c r="O85" s="31"/>
      <c r="P85" s="31">
        <f t="shared" si="127"/>
        <v>239.58000000000007</v>
      </c>
      <c r="Q85" s="31">
        <v>239.58000000000007</v>
      </c>
      <c r="R85" s="31"/>
      <c r="S85" s="16"/>
    </row>
    <row r="86" spans="1:19" ht="22.5" customHeight="1" x14ac:dyDescent="0.25">
      <c r="A86" s="12"/>
      <c r="B86" s="4" t="s">
        <v>131</v>
      </c>
      <c r="C86" s="9" t="s">
        <v>112</v>
      </c>
      <c r="D86" s="31">
        <f t="shared" si="124"/>
        <v>70</v>
      </c>
      <c r="E86" s="31">
        <v>70</v>
      </c>
      <c r="F86" s="31"/>
      <c r="G86" s="31"/>
      <c r="H86" s="31">
        <f t="shared" si="125"/>
        <v>70</v>
      </c>
      <c r="I86" s="16">
        <v>70</v>
      </c>
      <c r="J86" s="31"/>
      <c r="K86" s="31"/>
      <c r="L86" s="31">
        <f t="shared" si="126"/>
        <v>70</v>
      </c>
      <c r="M86" s="16">
        <v>70</v>
      </c>
      <c r="N86" s="31"/>
      <c r="O86" s="31"/>
      <c r="P86" s="31">
        <f t="shared" si="127"/>
        <v>93.170000000000016</v>
      </c>
      <c r="Q86" s="31">
        <v>93.170000000000016</v>
      </c>
      <c r="R86" s="31"/>
      <c r="S86" s="16"/>
    </row>
    <row r="87" spans="1:19" ht="84.75" customHeight="1" x14ac:dyDescent="0.25">
      <c r="A87" s="12"/>
      <c r="B87" s="4" t="s">
        <v>132</v>
      </c>
      <c r="C87" s="9" t="s">
        <v>113</v>
      </c>
      <c r="D87" s="31">
        <f t="shared" si="124"/>
        <v>280</v>
      </c>
      <c r="E87" s="31">
        <v>280</v>
      </c>
      <c r="F87" s="31"/>
      <c r="G87" s="31"/>
      <c r="H87" s="31">
        <f t="shared" si="125"/>
        <v>280</v>
      </c>
      <c r="I87" s="16">
        <v>280</v>
      </c>
      <c r="J87" s="31"/>
      <c r="K87" s="31"/>
      <c r="L87" s="31">
        <f t="shared" si="126"/>
        <v>280</v>
      </c>
      <c r="M87" s="16">
        <v>280</v>
      </c>
      <c r="N87" s="31"/>
      <c r="O87" s="31"/>
      <c r="P87" s="31">
        <f t="shared" si="127"/>
        <v>372.68000000000006</v>
      </c>
      <c r="Q87" s="31">
        <v>372.68000000000006</v>
      </c>
      <c r="R87" s="31"/>
      <c r="S87" s="16"/>
    </row>
    <row r="88" spans="1:19" ht="28.9" customHeight="1" x14ac:dyDescent="0.25">
      <c r="A88" s="19" t="s">
        <v>95</v>
      </c>
      <c r="B88" s="21"/>
      <c r="C88" s="21" t="s">
        <v>34</v>
      </c>
      <c r="D88" s="22">
        <f>SUM(E88:G88)</f>
        <v>1100</v>
      </c>
      <c r="E88" s="22">
        <f>E90</f>
        <v>1100</v>
      </c>
      <c r="F88" s="22">
        <f>F90</f>
        <v>0</v>
      </c>
      <c r="G88" s="22">
        <f>G90</f>
        <v>0</v>
      </c>
      <c r="H88" s="22">
        <f>I88+J88+K88</f>
        <v>1100</v>
      </c>
      <c r="I88" s="22">
        <f>I90</f>
        <v>1100</v>
      </c>
      <c r="J88" s="22">
        <f t="shared" ref="J88:K88" si="128">J90</f>
        <v>0</v>
      </c>
      <c r="K88" s="22">
        <f t="shared" si="128"/>
        <v>0</v>
      </c>
      <c r="L88" s="22">
        <f>M88+N88+O88</f>
        <v>1100</v>
      </c>
      <c r="M88" s="22">
        <f>M90</f>
        <v>1100</v>
      </c>
      <c r="N88" s="22">
        <f t="shared" ref="N88:O88" si="129">N90</f>
        <v>0</v>
      </c>
      <c r="O88" s="22">
        <f t="shared" si="129"/>
        <v>0</v>
      </c>
      <c r="P88" s="22">
        <f>Q88+R88+S88</f>
        <v>2495.625</v>
      </c>
      <c r="Q88" s="22">
        <f>Q90</f>
        <v>2495.625</v>
      </c>
      <c r="R88" s="22">
        <f t="shared" ref="R88:S88" si="130">R90</f>
        <v>0</v>
      </c>
      <c r="S88" s="22">
        <f t="shared" si="130"/>
        <v>0</v>
      </c>
    </row>
    <row r="89" spans="1:19" s="53" customFormat="1" ht="24" customHeight="1" x14ac:dyDescent="0.25">
      <c r="A89" s="49"/>
      <c r="B89" s="50"/>
      <c r="C89" s="51" t="s">
        <v>14</v>
      </c>
      <c r="D89" s="52">
        <f t="shared" ref="D89:D90" si="131">SUM(E89:G89)</f>
        <v>49</v>
      </c>
      <c r="E89" s="52">
        <v>49</v>
      </c>
      <c r="F89" s="52"/>
      <c r="G89" s="52"/>
      <c r="H89" s="52">
        <f t="shared" ref="H89:H90" si="132">SUM(I89:K89)</f>
        <v>49</v>
      </c>
      <c r="I89" s="52">
        <v>49</v>
      </c>
      <c r="J89" s="52"/>
      <c r="K89" s="52"/>
      <c r="L89" s="52">
        <f t="shared" ref="L89" si="133">SUM(M89:O89)</f>
        <v>49</v>
      </c>
      <c r="M89" s="52">
        <v>49</v>
      </c>
      <c r="N89" s="52"/>
      <c r="O89" s="52"/>
      <c r="P89" s="52">
        <f t="shared" ref="P89:P90" si="134">SUM(Q89:S89)</f>
        <v>49</v>
      </c>
      <c r="Q89" s="52">
        <v>49</v>
      </c>
      <c r="R89" s="52"/>
      <c r="S89" s="52"/>
    </row>
    <row r="90" spans="1:19" s="53" customFormat="1" ht="27" customHeight="1" x14ac:dyDescent="0.25">
      <c r="A90" s="49"/>
      <c r="B90" s="50" t="s">
        <v>116</v>
      </c>
      <c r="C90" s="51" t="s">
        <v>114</v>
      </c>
      <c r="D90" s="31">
        <f t="shared" si="131"/>
        <v>1100</v>
      </c>
      <c r="E90" s="31">
        <f>1875-775</f>
        <v>1100</v>
      </c>
      <c r="F90" s="31"/>
      <c r="G90" s="31"/>
      <c r="H90" s="31">
        <f t="shared" si="132"/>
        <v>1100</v>
      </c>
      <c r="I90" s="31">
        <v>1100</v>
      </c>
      <c r="J90" s="31"/>
      <c r="K90" s="31"/>
      <c r="L90" s="31">
        <f>SUM(M90:O90)</f>
        <v>1100</v>
      </c>
      <c r="M90" s="31">
        <v>1100</v>
      </c>
      <c r="N90" s="31"/>
      <c r="O90" s="31"/>
      <c r="P90" s="31">
        <f t="shared" si="134"/>
        <v>2495.625</v>
      </c>
      <c r="Q90" s="31">
        <v>2495.625</v>
      </c>
      <c r="R90" s="31"/>
      <c r="S90" s="31"/>
    </row>
    <row r="94" spans="1:19" ht="12.75" customHeight="1" x14ac:dyDescent="0.25"/>
  </sheetData>
  <mergeCells count="10">
    <mergeCell ref="D2:P2"/>
    <mergeCell ref="A4:A6"/>
    <mergeCell ref="B4:B6"/>
    <mergeCell ref="C4:C6"/>
    <mergeCell ref="D4:S4"/>
    <mergeCell ref="D5:G5"/>
    <mergeCell ref="H5:K5"/>
    <mergeCell ref="L5:O5"/>
    <mergeCell ref="P5:S5"/>
    <mergeCell ref="R3:S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0"/>
  <sheetViews>
    <sheetView zoomScale="80" zoomScaleNormal="80" workbookViewId="0">
      <pane ySplit="6" topLeftCell="A7" activePane="bottomLeft" state="frozen"/>
      <selection pane="bottomLeft" activeCell="C21" sqref="C21"/>
    </sheetView>
  </sheetViews>
  <sheetFormatPr defaultRowHeight="15" x14ac:dyDescent="0.25"/>
  <cols>
    <col min="1" max="1" width="17.42578125" style="6" customWidth="1"/>
    <col min="2" max="2" width="13.85546875" style="5" customWidth="1"/>
    <col min="3" max="3" width="60.7109375" style="3" customWidth="1"/>
    <col min="4" max="4" width="17.140625" customWidth="1"/>
    <col min="5" max="5" width="16.5703125" customWidth="1"/>
    <col min="6" max="6" width="15.85546875" customWidth="1"/>
    <col min="7" max="7" width="18.7109375" customWidth="1"/>
    <col min="8" max="8" width="15" customWidth="1"/>
    <col min="9" max="9" width="17.85546875" customWidth="1"/>
    <col min="10" max="10" width="17.42578125" customWidth="1"/>
    <col min="11" max="11" width="19.7109375" customWidth="1"/>
    <col min="12" max="12" width="13.85546875" customWidth="1"/>
    <col min="13" max="13" width="15.5703125" customWidth="1"/>
    <col min="14" max="14" width="14.42578125" customWidth="1"/>
    <col min="15" max="15" width="19.7109375" customWidth="1"/>
    <col min="16" max="16" width="14.28515625" customWidth="1"/>
    <col min="17" max="17" width="16" customWidth="1"/>
    <col min="18" max="18" width="13.85546875" customWidth="1"/>
    <col min="19" max="19" width="19" customWidth="1"/>
    <col min="21" max="21" width="11.28515625" customWidth="1"/>
    <col min="22" max="22" width="10.85546875" customWidth="1"/>
  </cols>
  <sheetData>
    <row r="1" spans="1:22" x14ac:dyDescent="0.25">
      <c r="S1" s="38" t="s">
        <v>36</v>
      </c>
    </row>
    <row r="2" spans="1:22" ht="44.45" customHeight="1" x14ac:dyDescent="0.25">
      <c r="D2" s="70" t="s">
        <v>89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</row>
    <row r="3" spans="1:22" x14ac:dyDescent="0.25">
      <c r="R3" s="83" t="s">
        <v>73</v>
      </c>
      <c r="S3" s="83"/>
    </row>
    <row r="4" spans="1:22" s="7" customFormat="1" ht="38.450000000000003" customHeight="1" x14ac:dyDescent="0.25">
      <c r="A4" s="71" t="s">
        <v>9</v>
      </c>
      <c r="B4" s="74" t="s">
        <v>0</v>
      </c>
      <c r="C4" s="77" t="s">
        <v>87</v>
      </c>
      <c r="D4" s="80" t="s">
        <v>37</v>
      </c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</row>
    <row r="5" spans="1:22" s="5" customFormat="1" ht="42" customHeight="1" x14ac:dyDescent="0.25">
      <c r="A5" s="72"/>
      <c r="B5" s="75"/>
      <c r="C5" s="78"/>
      <c r="D5" s="80" t="s">
        <v>2</v>
      </c>
      <c r="E5" s="81"/>
      <c r="F5" s="81"/>
      <c r="G5" s="82"/>
      <c r="H5" s="80" t="s">
        <v>3</v>
      </c>
      <c r="I5" s="81"/>
      <c r="J5" s="81"/>
      <c r="K5" s="82"/>
      <c r="L5" s="80" t="s">
        <v>74</v>
      </c>
      <c r="M5" s="81"/>
      <c r="N5" s="81"/>
      <c r="O5" s="82"/>
      <c r="P5" s="80" t="s">
        <v>88</v>
      </c>
      <c r="Q5" s="81"/>
      <c r="R5" s="81"/>
      <c r="S5" s="82"/>
    </row>
    <row r="6" spans="1:22" s="5" customFormat="1" ht="69" customHeight="1" x14ac:dyDescent="0.25">
      <c r="A6" s="73"/>
      <c r="B6" s="76"/>
      <c r="C6" s="79"/>
      <c r="D6" s="19" t="s">
        <v>1</v>
      </c>
      <c r="E6" s="18" t="s">
        <v>4</v>
      </c>
      <c r="F6" s="18" t="s">
        <v>5</v>
      </c>
      <c r="G6" s="18" t="s">
        <v>38</v>
      </c>
      <c r="H6" s="19" t="s">
        <v>1</v>
      </c>
      <c r="I6" s="18" t="s">
        <v>6</v>
      </c>
      <c r="J6" s="18" t="s">
        <v>5</v>
      </c>
      <c r="K6" s="18" t="s">
        <v>86</v>
      </c>
      <c r="L6" s="19" t="s">
        <v>1</v>
      </c>
      <c r="M6" s="18" t="s">
        <v>7</v>
      </c>
      <c r="N6" s="18" t="s">
        <v>5</v>
      </c>
      <c r="O6" s="18" t="s">
        <v>38</v>
      </c>
      <c r="P6" s="19" t="s">
        <v>1</v>
      </c>
      <c r="Q6" s="18" t="s">
        <v>8</v>
      </c>
      <c r="R6" s="18" t="s">
        <v>5</v>
      </c>
      <c r="S6" s="18" t="s">
        <v>38</v>
      </c>
      <c r="U6" s="6"/>
    </row>
    <row r="7" spans="1:22" ht="21" customHeight="1" x14ac:dyDescent="0.25">
      <c r="A7" s="12"/>
      <c r="B7" s="4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 ht="23.45" customHeight="1" x14ac:dyDescent="0.25">
      <c r="A8" s="12"/>
      <c r="B8" s="4"/>
      <c r="C8" s="10" t="s">
        <v>10</v>
      </c>
      <c r="D8" s="25">
        <f>SUM(E8:G8)</f>
        <v>52879.54393</v>
      </c>
      <c r="E8" s="25">
        <f>E13+E18+E27+E36+E43+E51+E55+E59+E66+E69+E73+E77+E88</f>
        <v>52879.54393</v>
      </c>
      <c r="F8" s="25">
        <f>F13+F18+F27+F36+F43+F51+F55+F59+F66+F69+F73+F77+F88</f>
        <v>0</v>
      </c>
      <c r="G8" s="25">
        <f>G13+G18+G27+G36+G43+G51+G55+G59+G66+G69+G73+G77+G88</f>
        <v>0</v>
      </c>
      <c r="H8" s="25">
        <f>SUM(I8:K8)</f>
        <v>58167.498323000007</v>
      </c>
      <c r="I8" s="25">
        <f>I13+I18+I27+I36+I43+I51+I55+I59+I66+I69+I73+I77+I88</f>
        <v>58167.498323000007</v>
      </c>
      <c r="J8" s="25">
        <f>J13+J18+J27+J36+J43+J51+J55+J59+J66+J69+J73+J77+J88</f>
        <v>0</v>
      </c>
      <c r="K8" s="25">
        <f>K13+K18+K27+K36+K43+K51+K55+K59+K66+K69+K73+K77+K88</f>
        <v>0</v>
      </c>
      <c r="L8" s="25">
        <f>SUM(M8:O8)</f>
        <v>63984.248155300003</v>
      </c>
      <c r="M8" s="25">
        <f>M13+M18+M27+M36+M43+M51+M55+M59+M66+M69+M73+M77+M88</f>
        <v>63984.248155300003</v>
      </c>
      <c r="N8" s="25">
        <f>N13+N18+N27+N36+N43+N51+N55+N59+N66+N69+N73+N77+N88</f>
        <v>0</v>
      </c>
      <c r="O8" s="25">
        <f>O13+O18+O27+O36+O43+O51+O55+O59+O66+O69+O73+O77+O88</f>
        <v>0</v>
      </c>
      <c r="P8" s="25">
        <f>SUM(Q8:S8)</f>
        <v>70382.672970830012</v>
      </c>
      <c r="Q8" s="25">
        <f>Q13+Q18+Q27+Q36+Q43+Q51+Q55+Q59+Q66+Q69+Q73+Q77+Q88</f>
        <v>70382.672970830012</v>
      </c>
      <c r="R8" s="25">
        <f>R13+R18+R27+R36+R43+R51+R55+R59+R66+R69+R73+R77+R88</f>
        <v>0</v>
      </c>
      <c r="S8" s="25">
        <f>S13+S18+S27+S36+S43+S51+S55+S59+S66+S69+S73+S77+S88</f>
        <v>0</v>
      </c>
    </row>
    <row r="9" spans="1:22" ht="28.9" customHeight="1" x14ac:dyDescent="0.25">
      <c r="A9" s="12"/>
      <c r="B9" s="4"/>
      <c r="C9" s="14" t="s">
        <v>11</v>
      </c>
      <c r="D9" s="26">
        <f>SUM(E9:G9)</f>
        <v>101</v>
      </c>
      <c r="E9" s="26">
        <f>SUM(E10:E11)</f>
        <v>101</v>
      </c>
      <c r="F9" s="26">
        <f t="shared" ref="F9:G9" si="0">SUM(F10:F11)</f>
        <v>0</v>
      </c>
      <c r="G9" s="26">
        <f t="shared" si="0"/>
        <v>0</v>
      </c>
      <c r="H9" s="26">
        <f>SUM(I9:K9)</f>
        <v>99</v>
      </c>
      <c r="I9" s="26">
        <f>SUM(I10:I11)</f>
        <v>99</v>
      </c>
      <c r="J9" s="26">
        <f t="shared" ref="J9:K9" si="1">SUM(J10:J11)</f>
        <v>0</v>
      </c>
      <c r="K9" s="26">
        <f t="shared" si="1"/>
        <v>0</v>
      </c>
      <c r="L9" s="26">
        <f>SUM(M9:O9)</f>
        <v>99</v>
      </c>
      <c r="M9" s="26">
        <f>SUM(M10:M11)</f>
        <v>99</v>
      </c>
      <c r="N9" s="26">
        <f t="shared" ref="N9:O9" si="2">SUM(N10:N11)</f>
        <v>0</v>
      </c>
      <c r="O9" s="26">
        <f t="shared" si="2"/>
        <v>0</v>
      </c>
      <c r="P9" s="26">
        <f>SUM(Q9:S9)</f>
        <v>49</v>
      </c>
      <c r="Q9" s="26">
        <f>SUM(Q10:Q11)</f>
        <v>49</v>
      </c>
      <c r="R9" s="26">
        <f t="shared" ref="R9:S9" si="3">SUM(R10:R11)</f>
        <v>0</v>
      </c>
      <c r="S9" s="26">
        <f t="shared" si="3"/>
        <v>0</v>
      </c>
    </row>
    <row r="10" spans="1:22" ht="28.9" customHeight="1" x14ac:dyDescent="0.25">
      <c r="A10" s="12"/>
      <c r="B10" s="4"/>
      <c r="C10" s="10" t="s">
        <v>12</v>
      </c>
      <c r="D10" s="26">
        <f>SUM(E10:G10)</f>
        <v>0</v>
      </c>
      <c r="E10" s="26">
        <f>E15</f>
        <v>0</v>
      </c>
      <c r="F10" s="26">
        <f t="shared" ref="F10:G10" si="4">F15</f>
        <v>0</v>
      </c>
      <c r="G10" s="26">
        <f t="shared" si="4"/>
        <v>0</v>
      </c>
      <c r="H10" s="25">
        <f>SUM(I10:K10)</f>
        <v>0</v>
      </c>
      <c r="I10" s="26">
        <f>I15</f>
        <v>0</v>
      </c>
      <c r="J10" s="26">
        <f t="shared" ref="J10:K10" si="5">J15</f>
        <v>0</v>
      </c>
      <c r="K10" s="26">
        <f t="shared" si="5"/>
        <v>0</v>
      </c>
      <c r="L10" s="26">
        <f>SUM(M10:O10)</f>
        <v>0</v>
      </c>
      <c r="M10" s="26">
        <f>M15</f>
        <v>0</v>
      </c>
      <c r="N10" s="26">
        <f t="shared" ref="N10:O10" si="6">N15</f>
        <v>0</v>
      </c>
      <c r="O10" s="26">
        <f t="shared" si="6"/>
        <v>0</v>
      </c>
      <c r="P10" s="26">
        <f>SUM(Q10:S10)</f>
        <v>0</v>
      </c>
      <c r="Q10" s="26">
        <f>Q15</f>
        <v>0</v>
      </c>
      <c r="R10" s="26">
        <f t="shared" ref="R10:S10" si="7">R15</f>
        <v>0</v>
      </c>
      <c r="S10" s="26">
        <f t="shared" si="7"/>
        <v>0</v>
      </c>
    </row>
    <row r="11" spans="1:22" ht="29.45" customHeight="1" x14ac:dyDescent="0.25">
      <c r="A11" s="12"/>
      <c r="B11" s="4"/>
      <c r="C11" s="10" t="s">
        <v>13</v>
      </c>
      <c r="D11" s="26">
        <f>SUM(E11:G11)</f>
        <v>101</v>
      </c>
      <c r="E11" s="26">
        <f>E16+E19+E28+E37+E44+E52+E60+E70+E74+E78+E89</f>
        <v>101</v>
      </c>
      <c r="F11" s="26">
        <f>F16+F19+F28+F37+F44+F52+F60+F70+F74+F78+F89</f>
        <v>0</v>
      </c>
      <c r="G11" s="26">
        <f>G16+G19+G28+G37+G44+G52+G60+G70+G74+G78+G89</f>
        <v>0</v>
      </c>
      <c r="H11" s="25">
        <f>SUM(I11:K11)</f>
        <v>99</v>
      </c>
      <c r="I11" s="26">
        <f>I16+I19+I28+I37+I44+I52+I60+I70+I74+I78+I89</f>
        <v>99</v>
      </c>
      <c r="J11" s="26">
        <f>J16+J19+J28+J37+J44+J52+J60+J70+J74+J78+J89</f>
        <v>0</v>
      </c>
      <c r="K11" s="26">
        <f>K16+K19+K28+K37+K44+K52+K60+K70+K74+K78+K89</f>
        <v>0</v>
      </c>
      <c r="L11" s="26">
        <f>SUM(M11:O11)</f>
        <v>99</v>
      </c>
      <c r="M11" s="26">
        <f>M16+M19+M28+M37+M44+M52+M60+M70+M74+M78+M89</f>
        <v>99</v>
      </c>
      <c r="N11" s="26">
        <f>N16+N19+N28+N37+N44+N52+N60+N70+N74+N78+N89</f>
        <v>0</v>
      </c>
      <c r="O11" s="26">
        <f>O16+O19+O28+O37+O44+O52+O60+O70+O74+O78+O89</f>
        <v>0</v>
      </c>
      <c r="P11" s="26">
        <f>SUM(Q11:S11)</f>
        <v>49</v>
      </c>
      <c r="Q11" s="26">
        <f>Q16+Q19+Q28+Q37+Q44+Q52+Q60+Q70+Q74+Q78+Q89</f>
        <v>49</v>
      </c>
      <c r="R11" s="26">
        <f>R16+R19+R28+R37+R44+R52+R60+R70+R74+R78+R89</f>
        <v>0</v>
      </c>
      <c r="S11" s="26">
        <f>S16+S19+S28+S37+S44+S52+S60+S70+S74+S78+S89</f>
        <v>0</v>
      </c>
      <c r="U11" s="28"/>
    </row>
    <row r="12" spans="1:22" ht="42" customHeight="1" x14ac:dyDescent="0.25">
      <c r="A12" s="12"/>
      <c r="B12" s="8">
        <v>1</v>
      </c>
      <c r="C12" s="13" t="s">
        <v>15</v>
      </c>
      <c r="D12" s="17">
        <f t="shared" ref="D12:S12" si="8">D13+D18+D27+D36+D43+D51+D55+D59+D66+D69+D73+D77+D88</f>
        <v>52879.54393</v>
      </c>
      <c r="E12" s="17">
        <f t="shared" si="8"/>
        <v>52879.54393</v>
      </c>
      <c r="F12" s="17">
        <f t="shared" si="8"/>
        <v>0</v>
      </c>
      <c r="G12" s="17">
        <f t="shared" si="8"/>
        <v>0</v>
      </c>
      <c r="H12" s="17">
        <f t="shared" si="8"/>
        <v>58167.498323000007</v>
      </c>
      <c r="I12" s="17">
        <f t="shared" si="8"/>
        <v>58167.498323000007</v>
      </c>
      <c r="J12" s="17">
        <f t="shared" si="8"/>
        <v>0</v>
      </c>
      <c r="K12" s="17">
        <f t="shared" si="8"/>
        <v>0</v>
      </c>
      <c r="L12" s="17">
        <f t="shared" si="8"/>
        <v>63984.248155300003</v>
      </c>
      <c r="M12" s="17">
        <f t="shared" si="8"/>
        <v>63984.248155300003</v>
      </c>
      <c r="N12" s="17">
        <f t="shared" si="8"/>
        <v>0</v>
      </c>
      <c r="O12" s="17">
        <f t="shared" si="8"/>
        <v>0</v>
      </c>
      <c r="P12" s="17">
        <f t="shared" si="8"/>
        <v>70382.672970830012</v>
      </c>
      <c r="Q12" s="17">
        <f t="shared" si="8"/>
        <v>70382.672970830012</v>
      </c>
      <c r="R12" s="17">
        <f t="shared" si="8"/>
        <v>0</v>
      </c>
      <c r="S12" s="17">
        <f t="shared" si="8"/>
        <v>0</v>
      </c>
      <c r="V12" s="28"/>
    </row>
    <row r="13" spans="1:22" ht="41.45" customHeight="1" x14ac:dyDescent="0.25">
      <c r="A13" s="19" t="s">
        <v>90</v>
      </c>
      <c r="B13" s="21"/>
      <c r="C13" s="19" t="s">
        <v>16</v>
      </c>
      <c r="D13" s="22">
        <f t="shared" ref="D13:D17" si="9">SUM(E13:G13)</f>
        <v>0</v>
      </c>
      <c r="E13" s="22">
        <f>E17</f>
        <v>0</v>
      </c>
      <c r="F13" s="22">
        <f t="shared" ref="F13:G13" si="10">F17</f>
        <v>0</v>
      </c>
      <c r="G13" s="22">
        <f t="shared" si="10"/>
        <v>0</v>
      </c>
      <c r="H13" s="22">
        <f>SUM(I13:K13)</f>
        <v>0</v>
      </c>
      <c r="I13" s="22">
        <f>I17</f>
        <v>0</v>
      </c>
      <c r="J13" s="22">
        <f t="shared" ref="J13:K13" si="11">J17</f>
        <v>0</v>
      </c>
      <c r="K13" s="22">
        <f t="shared" si="11"/>
        <v>0</v>
      </c>
      <c r="L13" s="22">
        <f>SUM(M13:O13)</f>
        <v>0</v>
      </c>
      <c r="M13" s="22">
        <f>M17</f>
        <v>0</v>
      </c>
      <c r="N13" s="22">
        <f t="shared" ref="N13:O13" si="12">N17</f>
        <v>0</v>
      </c>
      <c r="O13" s="22">
        <f t="shared" si="12"/>
        <v>0</v>
      </c>
      <c r="P13" s="22">
        <f>SUM(Q13:S13)</f>
        <v>0</v>
      </c>
      <c r="Q13" s="22">
        <f>Q17</f>
        <v>0</v>
      </c>
      <c r="R13" s="22">
        <f t="shared" ref="R13:S13" si="13">R17</f>
        <v>0</v>
      </c>
      <c r="S13" s="22">
        <f t="shared" si="13"/>
        <v>0</v>
      </c>
      <c r="U13" s="32"/>
    </row>
    <row r="14" spans="1:22" ht="24.75" customHeight="1" x14ac:dyDescent="0.25">
      <c r="A14" s="12"/>
      <c r="B14" s="4"/>
      <c r="C14" s="39" t="s">
        <v>11</v>
      </c>
      <c r="D14" s="26">
        <f t="shared" si="9"/>
        <v>0</v>
      </c>
      <c r="E14" s="26">
        <f>E15+E16</f>
        <v>0</v>
      </c>
      <c r="F14" s="26">
        <f t="shared" ref="F14:G14" si="14">F15+F16</f>
        <v>0</v>
      </c>
      <c r="G14" s="26">
        <f t="shared" si="14"/>
        <v>0</v>
      </c>
      <c r="H14" s="26">
        <f>SUM(I14:K14)</f>
        <v>0</v>
      </c>
      <c r="I14" s="26">
        <f>I15+I16</f>
        <v>0</v>
      </c>
      <c r="J14" s="26">
        <f t="shared" ref="J14:K14" si="15">J15+J16</f>
        <v>0</v>
      </c>
      <c r="K14" s="26">
        <f t="shared" si="15"/>
        <v>0</v>
      </c>
      <c r="L14" s="26">
        <f>SUM(M14:O14)</f>
        <v>0</v>
      </c>
      <c r="M14" s="26">
        <f>M15+M16</f>
        <v>0</v>
      </c>
      <c r="N14" s="26">
        <f t="shared" ref="N14:O14" si="16">N15+N16</f>
        <v>0</v>
      </c>
      <c r="O14" s="26">
        <f t="shared" si="16"/>
        <v>0</v>
      </c>
      <c r="P14" s="26">
        <f>SUM(Q14:S14)</f>
        <v>0</v>
      </c>
      <c r="Q14" s="26">
        <f>Q15+Q16</f>
        <v>0</v>
      </c>
      <c r="R14" s="26">
        <f t="shared" ref="R14:S14" si="17">R15+R16</f>
        <v>0</v>
      </c>
      <c r="S14" s="26">
        <f t="shared" si="17"/>
        <v>0</v>
      </c>
    </row>
    <row r="15" spans="1:22" ht="24" customHeight="1" x14ac:dyDescent="0.25">
      <c r="A15" s="12"/>
      <c r="B15" s="4"/>
      <c r="C15" s="39" t="s">
        <v>12</v>
      </c>
      <c r="D15" s="26">
        <f t="shared" si="9"/>
        <v>0</v>
      </c>
      <c r="E15" s="26"/>
      <c r="F15" s="27"/>
      <c r="G15" s="27"/>
      <c r="H15" s="26">
        <f t="shared" ref="H15:H17" si="18">SUM(I15:K15)</f>
        <v>0</v>
      </c>
      <c r="I15" s="26"/>
      <c r="J15" s="27"/>
      <c r="K15" s="27"/>
      <c r="L15" s="26">
        <f t="shared" ref="L15:L17" si="19">SUM(M15:O15)</f>
        <v>0</v>
      </c>
      <c r="M15" s="26"/>
      <c r="N15" s="27"/>
      <c r="O15" s="27"/>
      <c r="P15" s="26">
        <f t="shared" ref="P15:P17" si="20">SUM(Q15:S15)</f>
        <v>0</v>
      </c>
      <c r="Q15" s="26"/>
      <c r="R15" s="16"/>
      <c r="S15" s="16"/>
    </row>
    <row r="16" spans="1:22" ht="24" customHeight="1" x14ac:dyDescent="0.25">
      <c r="A16" s="12"/>
      <c r="B16" s="4"/>
      <c r="C16" s="39" t="s">
        <v>13</v>
      </c>
      <c r="D16" s="26">
        <f t="shared" si="9"/>
        <v>0</v>
      </c>
      <c r="E16" s="26"/>
      <c r="F16" s="27"/>
      <c r="G16" s="27"/>
      <c r="H16" s="26">
        <f t="shared" si="18"/>
        <v>0</v>
      </c>
      <c r="I16" s="26"/>
      <c r="J16" s="27"/>
      <c r="K16" s="27"/>
      <c r="L16" s="26">
        <f t="shared" si="19"/>
        <v>0</v>
      </c>
      <c r="M16" s="26"/>
      <c r="N16" s="27"/>
      <c r="O16" s="27"/>
      <c r="P16" s="26">
        <f t="shared" si="20"/>
        <v>0</v>
      </c>
      <c r="Q16" s="26"/>
      <c r="R16" s="16"/>
      <c r="S16" s="16"/>
    </row>
    <row r="17" spans="1:19" ht="24" customHeight="1" x14ac:dyDescent="0.25">
      <c r="A17" s="12"/>
      <c r="B17" s="4" t="s">
        <v>118</v>
      </c>
      <c r="C17" s="40" t="s">
        <v>115</v>
      </c>
      <c r="D17" s="26">
        <f t="shared" si="9"/>
        <v>0</v>
      </c>
      <c r="E17" s="26"/>
      <c r="F17" s="27"/>
      <c r="G17" s="27"/>
      <c r="H17" s="26">
        <f t="shared" si="18"/>
        <v>0</v>
      </c>
      <c r="I17" s="26"/>
      <c r="J17" s="27"/>
      <c r="K17" s="27"/>
      <c r="L17" s="26">
        <f t="shared" si="19"/>
        <v>0</v>
      </c>
      <c r="M17" s="26"/>
      <c r="N17" s="27"/>
      <c r="O17" s="27"/>
      <c r="P17" s="26">
        <f t="shared" si="20"/>
        <v>0</v>
      </c>
      <c r="Q17" s="26"/>
      <c r="R17" s="16"/>
      <c r="S17" s="16"/>
    </row>
    <row r="18" spans="1:19" ht="30" customHeight="1" x14ac:dyDescent="0.25">
      <c r="A18" s="19" t="s">
        <v>91</v>
      </c>
      <c r="B18" s="21"/>
      <c r="C18" s="23" t="s">
        <v>17</v>
      </c>
      <c r="D18" s="22">
        <f>SUM(E18:G18)</f>
        <v>1800</v>
      </c>
      <c r="E18" s="22">
        <f>SUM(E20:E26)</f>
        <v>1800</v>
      </c>
      <c r="F18" s="22">
        <f t="shared" ref="F18:G18" si="21">SUM(F20:F26)</f>
        <v>0</v>
      </c>
      <c r="G18" s="22">
        <f t="shared" si="21"/>
        <v>0</v>
      </c>
      <c r="H18" s="22">
        <f>SUM(I18:K18)</f>
        <v>1980.0000000000002</v>
      </c>
      <c r="I18" s="22">
        <f>SUM(I20:I26)</f>
        <v>1980.0000000000002</v>
      </c>
      <c r="J18" s="22">
        <f t="shared" ref="J18:K18" si="22">SUM(J20:J26)</f>
        <v>0</v>
      </c>
      <c r="K18" s="22">
        <f t="shared" si="22"/>
        <v>0</v>
      </c>
      <c r="L18" s="22">
        <f>SUM(M18:O18)</f>
        <v>2178.0000000000005</v>
      </c>
      <c r="M18" s="22">
        <f>SUM(M20:M26)</f>
        <v>2178.0000000000005</v>
      </c>
      <c r="N18" s="22">
        <f t="shared" ref="N18:O18" si="23">SUM(N20:N26)</f>
        <v>0</v>
      </c>
      <c r="O18" s="22">
        <f t="shared" si="23"/>
        <v>0</v>
      </c>
      <c r="P18" s="22">
        <f>SUM(Q18:S18)</f>
        <v>2395.8000000000006</v>
      </c>
      <c r="Q18" s="22">
        <f>SUM(Q20:Q26)</f>
        <v>2395.8000000000006</v>
      </c>
      <c r="R18" s="22">
        <f t="shared" ref="R18:S18" si="24">SUM(R20:R26)</f>
        <v>0</v>
      </c>
      <c r="S18" s="22">
        <f t="shared" si="24"/>
        <v>0</v>
      </c>
    </row>
    <row r="19" spans="1:19" ht="22.9" customHeight="1" x14ac:dyDescent="0.25">
      <c r="A19" s="12"/>
      <c r="C19" s="9" t="s">
        <v>14</v>
      </c>
      <c r="D19" s="29">
        <f t="shared" ref="D19:D25" si="25">SUM(E19:G19)</f>
        <v>12</v>
      </c>
      <c r="E19" s="29">
        <v>12</v>
      </c>
      <c r="F19" s="29"/>
      <c r="G19" s="29"/>
      <c r="H19" s="29">
        <f t="shared" ref="H19:H21" si="26">SUM(I19:K19)</f>
        <v>12</v>
      </c>
      <c r="I19" s="29">
        <v>12</v>
      </c>
      <c r="J19" s="29"/>
      <c r="K19" s="29"/>
      <c r="L19" s="29">
        <f t="shared" ref="L19:L21" si="27">SUM(M19:O19)</f>
        <v>12</v>
      </c>
      <c r="M19" s="29">
        <v>12</v>
      </c>
      <c r="N19" s="29"/>
      <c r="O19" s="29"/>
      <c r="P19" s="29">
        <f t="shared" ref="P19:P21" si="28">SUM(Q19:S19)</f>
        <v>0</v>
      </c>
      <c r="Q19" s="29"/>
      <c r="R19" s="29"/>
      <c r="S19" s="16"/>
    </row>
    <row r="20" spans="1:19" ht="25.9" customHeight="1" x14ac:dyDescent="0.25">
      <c r="A20" s="12"/>
      <c r="B20" s="4" t="s">
        <v>39</v>
      </c>
      <c r="C20" s="9" t="s">
        <v>40</v>
      </c>
      <c r="D20" s="16">
        <f t="shared" si="25"/>
        <v>920</v>
      </c>
      <c r="E20" s="16">
        <v>920</v>
      </c>
      <c r="F20" s="16"/>
      <c r="G20" s="16"/>
      <c r="H20" s="16">
        <f t="shared" si="26"/>
        <v>1012.0000000000001</v>
      </c>
      <c r="I20" s="20">
        <f t="shared" ref="I20:I25" si="29">E20*110%</f>
        <v>1012.0000000000001</v>
      </c>
      <c r="J20" s="16"/>
      <c r="K20" s="16"/>
      <c r="L20" s="16">
        <f t="shared" si="27"/>
        <v>1113.2000000000003</v>
      </c>
      <c r="M20" s="20">
        <f t="shared" ref="M20:M25" si="30">I20*110%</f>
        <v>1113.2000000000003</v>
      </c>
      <c r="N20" s="16"/>
      <c r="O20" s="16"/>
      <c r="P20" s="16">
        <f t="shared" si="28"/>
        <v>1224.5200000000004</v>
      </c>
      <c r="Q20" s="20">
        <f t="shared" ref="Q20:Q25" si="31">M20*110%</f>
        <v>1224.5200000000004</v>
      </c>
      <c r="R20" s="16"/>
      <c r="S20" s="16"/>
    </row>
    <row r="21" spans="1:19" ht="32.450000000000003" customHeight="1" x14ac:dyDescent="0.25">
      <c r="A21" s="12"/>
      <c r="B21" s="4" t="s">
        <v>41</v>
      </c>
      <c r="C21" s="9" t="s">
        <v>97</v>
      </c>
      <c r="D21" s="16">
        <f t="shared" si="25"/>
        <v>33</v>
      </c>
      <c r="E21" s="16">
        <v>33</v>
      </c>
      <c r="F21" s="16"/>
      <c r="G21" s="16"/>
      <c r="H21" s="16">
        <f t="shared" si="26"/>
        <v>36.300000000000004</v>
      </c>
      <c r="I21" s="20">
        <f t="shared" si="29"/>
        <v>36.300000000000004</v>
      </c>
      <c r="J21" s="16"/>
      <c r="K21" s="16"/>
      <c r="L21" s="16">
        <f t="shared" si="27"/>
        <v>39.930000000000007</v>
      </c>
      <c r="M21" s="20">
        <f t="shared" si="30"/>
        <v>39.930000000000007</v>
      </c>
      <c r="N21" s="16"/>
      <c r="O21" s="16"/>
      <c r="P21" s="16">
        <f t="shared" si="28"/>
        <v>43.923000000000009</v>
      </c>
      <c r="Q21" s="20">
        <f t="shared" si="31"/>
        <v>43.923000000000009</v>
      </c>
      <c r="R21" s="16"/>
      <c r="S21" s="16"/>
    </row>
    <row r="22" spans="1:19" ht="52.9" customHeight="1" x14ac:dyDescent="0.25">
      <c r="A22" s="12"/>
      <c r="B22" s="4" t="s">
        <v>42</v>
      </c>
      <c r="C22" s="9" t="s">
        <v>43</v>
      </c>
      <c r="D22" s="16">
        <f t="shared" si="25"/>
        <v>83</v>
      </c>
      <c r="E22" s="16">
        <v>83</v>
      </c>
      <c r="F22" s="16"/>
      <c r="G22" s="16"/>
      <c r="H22" s="16">
        <f>SUM(I22:K22)</f>
        <v>91.300000000000011</v>
      </c>
      <c r="I22" s="20">
        <f t="shared" si="29"/>
        <v>91.300000000000011</v>
      </c>
      <c r="J22" s="16"/>
      <c r="K22" s="16"/>
      <c r="L22" s="16">
        <f>SUM(M22:O22)</f>
        <v>100.43000000000002</v>
      </c>
      <c r="M22" s="20">
        <f t="shared" si="30"/>
        <v>100.43000000000002</v>
      </c>
      <c r="N22" s="16"/>
      <c r="O22" s="16"/>
      <c r="P22" s="16">
        <f>SUM(Q22:S22)</f>
        <v>110.47300000000003</v>
      </c>
      <c r="Q22" s="20">
        <f t="shared" si="31"/>
        <v>110.47300000000003</v>
      </c>
      <c r="R22" s="16"/>
      <c r="S22" s="16"/>
    </row>
    <row r="23" spans="1:19" ht="28.15" customHeight="1" x14ac:dyDescent="0.25">
      <c r="A23" s="12"/>
      <c r="B23" s="4" t="s">
        <v>44</v>
      </c>
      <c r="C23" s="9" t="s">
        <v>45</v>
      </c>
      <c r="D23" s="16">
        <f t="shared" si="25"/>
        <v>337</v>
      </c>
      <c r="E23" s="16">
        <f>345-8</f>
        <v>337</v>
      </c>
      <c r="F23" s="16"/>
      <c r="G23" s="16"/>
      <c r="H23" s="16">
        <f t="shared" ref="H23:H26" si="32">SUM(I23:K23)</f>
        <v>370.70000000000005</v>
      </c>
      <c r="I23" s="20">
        <f t="shared" si="29"/>
        <v>370.70000000000005</v>
      </c>
      <c r="J23" s="16"/>
      <c r="K23" s="16"/>
      <c r="L23" s="16">
        <f t="shared" ref="L23:L26" si="33">SUM(M23:O23)</f>
        <v>407.7700000000001</v>
      </c>
      <c r="M23" s="20">
        <f t="shared" si="30"/>
        <v>407.7700000000001</v>
      </c>
      <c r="N23" s="16"/>
      <c r="O23" s="16"/>
      <c r="P23" s="16">
        <f t="shared" ref="P23:P26" si="34">SUM(Q23:S23)</f>
        <v>448.54700000000014</v>
      </c>
      <c r="Q23" s="20">
        <f t="shared" si="31"/>
        <v>448.54700000000014</v>
      </c>
      <c r="R23" s="16"/>
      <c r="S23" s="16"/>
    </row>
    <row r="24" spans="1:19" ht="28.9" customHeight="1" x14ac:dyDescent="0.25">
      <c r="A24" s="12"/>
      <c r="B24" s="4" t="s">
        <v>80</v>
      </c>
      <c r="C24" s="9" t="s">
        <v>46</v>
      </c>
      <c r="D24" s="16">
        <f t="shared" si="25"/>
        <v>125</v>
      </c>
      <c r="E24" s="16">
        <v>125</v>
      </c>
      <c r="F24" s="16"/>
      <c r="G24" s="16"/>
      <c r="H24" s="16">
        <f t="shared" si="32"/>
        <v>137.5</v>
      </c>
      <c r="I24" s="20">
        <f t="shared" si="29"/>
        <v>137.5</v>
      </c>
      <c r="J24" s="16"/>
      <c r="K24" s="16"/>
      <c r="L24" s="16">
        <f t="shared" si="33"/>
        <v>151.25</v>
      </c>
      <c r="M24" s="20">
        <f t="shared" si="30"/>
        <v>151.25</v>
      </c>
      <c r="N24" s="16"/>
      <c r="O24" s="16"/>
      <c r="P24" s="16">
        <f t="shared" si="34"/>
        <v>166.375</v>
      </c>
      <c r="Q24" s="20">
        <f t="shared" si="31"/>
        <v>166.375</v>
      </c>
      <c r="R24" s="16"/>
      <c r="S24" s="16"/>
    </row>
    <row r="25" spans="1:19" ht="38.450000000000003" customHeight="1" x14ac:dyDescent="0.25">
      <c r="A25" s="12"/>
      <c r="B25" s="4" t="s">
        <v>81</v>
      </c>
      <c r="C25" s="2" t="s">
        <v>76</v>
      </c>
      <c r="D25" s="16">
        <f t="shared" si="25"/>
        <v>202</v>
      </c>
      <c r="E25" s="16">
        <v>202</v>
      </c>
      <c r="F25" s="16"/>
      <c r="G25" s="16"/>
      <c r="H25" s="16">
        <f t="shared" si="32"/>
        <v>222.20000000000002</v>
      </c>
      <c r="I25" s="20">
        <f t="shared" si="29"/>
        <v>222.20000000000002</v>
      </c>
      <c r="J25" s="16"/>
      <c r="K25" s="16"/>
      <c r="L25" s="16">
        <f t="shared" si="33"/>
        <v>244.42000000000004</v>
      </c>
      <c r="M25" s="20">
        <f t="shared" si="30"/>
        <v>244.42000000000004</v>
      </c>
      <c r="N25" s="16"/>
      <c r="O25" s="16"/>
      <c r="P25" s="16">
        <f t="shared" si="34"/>
        <v>268.86200000000008</v>
      </c>
      <c r="Q25" s="20">
        <f t="shared" si="31"/>
        <v>268.86200000000008</v>
      </c>
      <c r="R25" s="16"/>
      <c r="S25" s="16"/>
    </row>
    <row r="26" spans="1:19" ht="38.450000000000003" customHeight="1" x14ac:dyDescent="0.25">
      <c r="A26" s="12"/>
      <c r="B26" s="4" t="s">
        <v>96</v>
      </c>
      <c r="C26" s="2" t="s">
        <v>98</v>
      </c>
      <c r="D26" s="16">
        <f>SUM(E26:G26)</f>
        <v>100</v>
      </c>
      <c r="E26" s="16">
        <v>100</v>
      </c>
      <c r="F26" s="16"/>
      <c r="G26" s="16"/>
      <c r="H26" s="16">
        <f t="shared" si="32"/>
        <v>110.00000000000001</v>
      </c>
      <c r="I26" s="20">
        <f>E26*110%</f>
        <v>110.00000000000001</v>
      </c>
      <c r="J26" s="16"/>
      <c r="K26" s="16"/>
      <c r="L26" s="16">
        <f t="shared" si="33"/>
        <v>121.00000000000003</v>
      </c>
      <c r="M26" s="20">
        <f>I26*110%</f>
        <v>121.00000000000003</v>
      </c>
      <c r="N26" s="16"/>
      <c r="O26" s="16"/>
      <c r="P26" s="16">
        <f t="shared" si="34"/>
        <v>133.10000000000005</v>
      </c>
      <c r="Q26" s="20">
        <f>M26*110%</f>
        <v>133.10000000000005</v>
      </c>
      <c r="R26" s="16"/>
      <c r="S26" s="16"/>
    </row>
    <row r="27" spans="1:19" ht="31.15" customHeight="1" x14ac:dyDescent="0.25">
      <c r="A27" s="19" t="s">
        <v>105</v>
      </c>
      <c r="B27" s="21"/>
      <c r="C27" s="19" t="s">
        <v>18</v>
      </c>
      <c r="D27" s="22">
        <f>SUM(D29:D35)</f>
        <v>25412.275000000001</v>
      </c>
      <c r="E27" s="41">
        <f>SUM(E29:E35)</f>
        <v>25412.275000000001</v>
      </c>
      <c r="F27" s="22">
        <f t="shared" ref="F27:G27" si="35">SUM(F29:F34)</f>
        <v>0</v>
      </c>
      <c r="G27" s="22">
        <f t="shared" si="35"/>
        <v>0</v>
      </c>
      <c r="H27" s="22">
        <f>SUM(I27:K27)</f>
        <v>27953.502499999999</v>
      </c>
      <c r="I27" s="22">
        <f>SUM(I29:I35)</f>
        <v>27953.502499999999</v>
      </c>
      <c r="J27" s="22">
        <f t="shared" ref="J27:K27" si="36">SUM(J29:J35)</f>
        <v>0</v>
      </c>
      <c r="K27" s="22">
        <f t="shared" si="36"/>
        <v>0</v>
      </c>
      <c r="L27" s="22">
        <f>SUM(M27:O27)</f>
        <v>30748.852750000002</v>
      </c>
      <c r="M27" s="22">
        <f>SUM(M29:M35)</f>
        <v>30748.852750000002</v>
      </c>
      <c r="N27" s="22">
        <f t="shared" ref="N27:O27" si="37">SUM(N29:N35)</f>
        <v>0</v>
      </c>
      <c r="O27" s="22">
        <f t="shared" si="37"/>
        <v>0</v>
      </c>
      <c r="P27" s="22">
        <f>SUM(Q27:S27)</f>
        <v>33823.738025000006</v>
      </c>
      <c r="Q27" s="22">
        <f>SUM(Q29:Q35)</f>
        <v>33823.738025000006</v>
      </c>
      <c r="R27" s="22">
        <f t="shared" ref="R27:S27" si="38">SUM(R29:R35)</f>
        <v>0</v>
      </c>
      <c r="S27" s="22">
        <f t="shared" si="38"/>
        <v>0</v>
      </c>
    </row>
    <row r="28" spans="1:19" s="45" customFormat="1" ht="34.9" customHeight="1" x14ac:dyDescent="0.25">
      <c r="A28" s="42"/>
      <c r="B28" s="43"/>
      <c r="C28" s="44" t="s">
        <v>14</v>
      </c>
      <c r="D28" s="36">
        <v>0</v>
      </c>
      <c r="E28" s="36"/>
      <c r="F28" s="36"/>
      <c r="G28" s="36"/>
      <c r="H28" s="36">
        <f t="shared" ref="H28:H30" si="39">SUM(I28:K28)</f>
        <v>0</v>
      </c>
      <c r="I28" s="36"/>
      <c r="J28" s="36"/>
      <c r="K28" s="36"/>
      <c r="L28" s="36">
        <f t="shared" ref="L28:L30" si="40">SUM(M28:O28)</f>
        <v>0</v>
      </c>
      <c r="M28" s="36"/>
      <c r="N28" s="36"/>
      <c r="O28" s="36"/>
      <c r="P28" s="36">
        <f t="shared" ref="P28:P30" si="41">SUM(Q28:S28)</f>
        <v>0</v>
      </c>
      <c r="Q28" s="36"/>
      <c r="R28" s="36"/>
      <c r="S28" s="20"/>
    </row>
    <row r="29" spans="1:19" s="45" customFormat="1" ht="27" customHeight="1" x14ac:dyDescent="0.25">
      <c r="A29" s="42"/>
      <c r="B29" s="34" t="s">
        <v>47</v>
      </c>
      <c r="C29" s="44" t="s">
        <v>48</v>
      </c>
      <c r="D29" s="20">
        <f t="shared" ref="D29:D36" si="42">SUM(E29:G29)</f>
        <v>18980</v>
      </c>
      <c r="E29" s="20">
        <v>18980</v>
      </c>
      <c r="F29" s="20"/>
      <c r="G29" s="20"/>
      <c r="H29" s="20">
        <f t="shared" si="39"/>
        <v>20878</v>
      </c>
      <c r="I29" s="20">
        <f t="shared" ref="I29:I34" si="43">E29*110%</f>
        <v>20878</v>
      </c>
      <c r="J29" s="20"/>
      <c r="K29" s="20"/>
      <c r="L29" s="20">
        <f t="shared" si="40"/>
        <v>22965.800000000003</v>
      </c>
      <c r="M29" s="20">
        <f t="shared" ref="M29:M34" si="44">I29*110%</f>
        <v>22965.800000000003</v>
      </c>
      <c r="N29" s="20"/>
      <c r="O29" s="20"/>
      <c r="P29" s="20">
        <f t="shared" si="41"/>
        <v>25262.380000000005</v>
      </c>
      <c r="Q29" s="20">
        <f t="shared" ref="Q29:Q34" si="45">M29*110%</f>
        <v>25262.380000000005</v>
      </c>
      <c r="R29" s="20"/>
      <c r="S29" s="20"/>
    </row>
    <row r="30" spans="1:19" s="45" customFormat="1" ht="34.9" customHeight="1" x14ac:dyDescent="0.25">
      <c r="A30" s="42"/>
      <c r="B30" s="34" t="s">
        <v>49</v>
      </c>
      <c r="C30" s="44" t="s">
        <v>50</v>
      </c>
      <c r="D30" s="20">
        <f t="shared" si="42"/>
        <v>163</v>
      </c>
      <c r="E30" s="20">
        <v>163</v>
      </c>
      <c r="F30" s="20"/>
      <c r="G30" s="20"/>
      <c r="H30" s="20">
        <f t="shared" si="39"/>
        <v>179.3</v>
      </c>
      <c r="I30" s="20">
        <f t="shared" si="43"/>
        <v>179.3</v>
      </c>
      <c r="J30" s="20"/>
      <c r="K30" s="20"/>
      <c r="L30" s="20">
        <f t="shared" si="40"/>
        <v>197.23000000000002</v>
      </c>
      <c r="M30" s="20">
        <f t="shared" si="44"/>
        <v>197.23000000000002</v>
      </c>
      <c r="N30" s="20"/>
      <c r="O30" s="20"/>
      <c r="P30" s="20">
        <f t="shared" si="41"/>
        <v>216.95300000000003</v>
      </c>
      <c r="Q30" s="20">
        <f t="shared" si="45"/>
        <v>216.95300000000003</v>
      </c>
      <c r="R30" s="20"/>
      <c r="S30" s="20"/>
    </row>
    <row r="31" spans="1:19" s="45" customFormat="1" ht="38.450000000000003" customHeight="1" x14ac:dyDescent="0.25">
      <c r="A31" s="42"/>
      <c r="B31" s="34" t="s">
        <v>51</v>
      </c>
      <c r="C31" s="44" t="s">
        <v>52</v>
      </c>
      <c r="D31" s="20">
        <f t="shared" si="42"/>
        <v>4578.5249999999996</v>
      </c>
      <c r="E31" s="20">
        <v>4578.5249999999996</v>
      </c>
      <c r="F31" s="20"/>
      <c r="G31" s="20"/>
      <c r="H31" s="20">
        <f>SUM(I31:K31)</f>
        <v>5036.3774999999996</v>
      </c>
      <c r="I31" s="20">
        <f t="shared" si="43"/>
        <v>5036.3774999999996</v>
      </c>
      <c r="J31" s="20"/>
      <c r="K31" s="20"/>
      <c r="L31" s="20">
        <f>SUM(M31:O31)</f>
        <v>5540.0152500000004</v>
      </c>
      <c r="M31" s="20">
        <f t="shared" si="44"/>
        <v>5540.0152500000004</v>
      </c>
      <c r="N31" s="20"/>
      <c r="O31" s="20"/>
      <c r="P31" s="20">
        <f>SUM(Q31:S31)</f>
        <v>6094.016775000001</v>
      </c>
      <c r="Q31" s="20">
        <f t="shared" si="45"/>
        <v>6094.016775000001</v>
      </c>
      <c r="R31" s="20"/>
      <c r="S31" s="20"/>
    </row>
    <row r="32" spans="1:19" s="45" customFormat="1" ht="27" customHeight="1" x14ac:dyDescent="0.25">
      <c r="A32" s="42"/>
      <c r="B32" s="34" t="s">
        <v>53</v>
      </c>
      <c r="C32" s="44" t="s">
        <v>56</v>
      </c>
      <c r="D32" s="20">
        <f t="shared" si="42"/>
        <v>1410.75</v>
      </c>
      <c r="E32" s="20">
        <v>1410.75</v>
      </c>
      <c r="F32" s="20"/>
      <c r="G32" s="20"/>
      <c r="H32" s="20">
        <f t="shared" ref="H32:H35" si="46">SUM(I32:K32)</f>
        <v>1551.825</v>
      </c>
      <c r="I32" s="20">
        <f t="shared" si="43"/>
        <v>1551.825</v>
      </c>
      <c r="J32" s="20"/>
      <c r="K32" s="20"/>
      <c r="L32" s="20">
        <f t="shared" ref="L32:L35" si="47">SUM(M32:O32)</f>
        <v>1707.0075000000002</v>
      </c>
      <c r="M32" s="20">
        <f t="shared" si="44"/>
        <v>1707.0075000000002</v>
      </c>
      <c r="N32" s="20"/>
      <c r="O32" s="20"/>
      <c r="P32" s="20">
        <f t="shared" ref="P32:P35" si="48">SUM(Q32:S32)</f>
        <v>1877.7082500000004</v>
      </c>
      <c r="Q32" s="20">
        <f t="shared" si="45"/>
        <v>1877.7082500000004</v>
      </c>
      <c r="R32" s="20"/>
      <c r="S32" s="20"/>
    </row>
    <row r="33" spans="1:19" s="45" customFormat="1" ht="23.45" customHeight="1" x14ac:dyDescent="0.25">
      <c r="A33" s="42"/>
      <c r="B33" s="34" t="s">
        <v>55</v>
      </c>
      <c r="C33" s="44" t="s">
        <v>54</v>
      </c>
      <c r="D33" s="20">
        <f t="shared" si="42"/>
        <v>30</v>
      </c>
      <c r="E33" s="20">
        <v>30</v>
      </c>
      <c r="F33" s="20"/>
      <c r="G33" s="20"/>
      <c r="H33" s="20">
        <f t="shared" si="46"/>
        <v>33</v>
      </c>
      <c r="I33" s="20">
        <f t="shared" si="43"/>
        <v>33</v>
      </c>
      <c r="J33" s="20"/>
      <c r="K33" s="20"/>
      <c r="L33" s="20">
        <f t="shared" si="47"/>
        <v>36.300000000000004</v>
      </c>
      <c r="M33" s="20">
        <f t="shared" si="44"/>
        <v>36.300000000000004</v>
      </c>
      <c r="N33" s="20"/>
      <c r="O33" s="20"/>
      <c r="P33" s="20">
        <f t="shared" si="48"/>
        <v>39.930000000000007</v>
      </c>
      <c r="Q33" s="20">
        <f t="shared" si="45"/>
        <v>39.930000000000007</v>
      </c>
      <c r="R33" s="20"/>
      <c r="S33" s="20"/>
    </row>
    <row r="34" spans="1:19" s="45" customFormat="1" ht="30.6" customHeight="1" x14ac:dyDescent="0.25">
      <c r="A34" s="42"/>
      <c r="B34" s="34" t="s">
        <v>119</v>
      </c>
      <c r="C34" s="44" t="s">
        <v>75</v>
      </c>
      <c r="D34" s="20">
        <f t="shared" si="42"/>
        <v>100</v>
      </c>
      <c r="E34" s="20">
        <v>100</v>
      </c>
      <c r="F34" s="20"/>
      <c r="G34" s="20"/>
      <c r="H34" s="20">
        <f t="shared" si="46"/>
        <v>110.00000000000001</v>
      </c>
      <c r="I34" s="20">
        <f t="shared" si="43"/>
        <v>110.00000000000001</v>
      </c>
      <c r="J34" s="20"/>
      <c r="K34" s="20"/>
      <c r="L34" s="20">
        <f t="shared" si="47"/>
        <v>121.00000000000003</v>
      </c>
      <c r="M34" s="20">
        <f t="shared" si="44"/>
        <v>121.00000000000003</v>
      </c>
      <c r="N34" s="20"/>
      <c r="O34" s="20"/>
      <c r="P34" s="20">
        <f t="shared" si="48"/>
        <v>133.10000000000005</v>
      </c>
      <c r="Q34" s="20">
        <f t="shared" si="45"/>
        <v>133.10000000000005</v>
      </c>
      <c r="R34" s="20"/>
      <c r="S34" s="20"/>
    </row>
    <row r="35" spans="1:19" s="45" customFormat="1" ht="30.6" customHeight="1" x14ac:dyDescent="0.25">
      <c r="A35" s="42"/>
      <c r="B35" s="34" t="s">
        <v>135</v>
      </c>
      <c r="C35" s="44" t="s">
        <v>136</v>
      </c>
      <c r="D35" s="20">
        <f t="shared" si="42"/>
        <v>150</v>
      </c>
      <c r="E35" s="20">
        <v>150</v>
      </c>
      <c r="F35" s="20"/>
      <c r="G35" s="20"/>
      <c r="H35" s="20">
        <f t="shared" si="46"/>
        <v>165</v>
      </c>
      <c r="I35" s="20">
        <f>E35*110%</f>
        <v>165</v>
      </c>
      <c r="J35" s="20"/>
      <c r="K35" s="20"/>
      <c r="L35" s="20">
        <f t="shared" si="47"/>
        <v>181.50000000000003</v>
      </c>
      <c r="M35" s="20">
        <f>I35*110%</f>
        <v>181.50000000000003</v>
      </c>
      <c r="N35" s="20"/>
      <c r="O35" s="20"/>
      <c r="P35" s="20">
        <f t="shared" si="48"/>
        <v>199.65000000000003</v>
      </c>
      <c r="Q35" s="20">
        <f>M35*110%</f>
        <v>199.65000000000003</v>
      </c>
      <c r="R35" s="20"/>
      <c r="S35" s="20"/>
    </row>
    <row r="36" spans="1:19" ht="31.15" customHeight="1" x14ac:dyDescent="0.25">
      <c r="A36" s="19" t="s">
        <v>92</v>
      </c>
      <c r="B36" s="21"/>
      <c r="C36" s="19" t="s">
        <v>19</v>
      </c>
      <c r="D36" s="22">
        <f t="shared" si="42"/>
        <v>1945.8</v>
      </c>
      <c r="E36" s="22">
        <f>SUM(E38:E42)</f>
        <v>1945.8</v>
      </c>
      <c r="F36" s="22">
        <f t="shared" ref="F36:G36" si="49">SUM(F38:F42)</f>
        <v>0</v>
      </c>
      <c r="G36" s="22">
        <f t="shared" si="49"/>
        <v>0</v>
      </c>
      <c r="H36" s="22">
        <f>SUM(I36:K36)</f>
        <v>2140.38</v>
      </c>
      <c r="I36" s="22">
        <f>SUM(I38:I42)</f>
        <v>2140.38</v>
      </c>
      <c r="J36" s="22">
        <f t="shared" ref="J36:K36" si="50">SUM(J38:J42)</f>
        <v>0</v>
      </c>
      <c r="K36" s="22">
        <f t="shared" si="50"/>
        <v>0</v>
      </c>
      <c r="L36" s="22">
        <f>SUM(M36:O36)</f>
        <v>2354.4180000000001</v>
      </c>
      <c r="M36" s="22">
        <f>SUM(M38:M42)</f>
        <v>2354.4180000000001</v>
      </c>
      <c r="N36" s="22">
        <f t="shared" ref="N36:O36" si="51">SUM(N38:N42)</f>
        <v>0</v>
      </c>
      <c r="O36" s="22">
        <f t="shared" si="51"/>
        <v>0</v>
      </c>
      <c r="P36" s="22">
        <f>SUM(Q36:S36)</f>
        <v>2589.8598000000002</v>
      </c>
      <c r="Q36" s="22">
        <f>SUM(Q38:Q42)</f>
        <v>2589.8598000000002</v>
      </c>
      <c r="R36" s="22">
        <f t="shared" ref="R36:S36" si="52">SUM(R38:R42)</f>
        <v>0</v>
      </c>
      <c r="S36" s="22">
        <f t="shared" si="52"/>
        <v>0</v>
      </c>
    </row>
    <row r="37" spans="1:19" s="45" customFormat="1" ht="24.6" customHeight="1" x14ac:dyDescent="0.25">
      <c r="A37" s="42"/>
      <c r="B37" s="34"/>
      <c r="C37" s="35" t="s">
        <v>14</v>
      </c>
      <c r="D37" s="36">
        <v>0</v>
      </c>
      <c r="E37" s="36"/>
      <c r="F37" s="36"/>
      <c r="G37" s="36"/>
      <c r="H37" s="36">
        <f t="shared" ref="H37:H39" si="53">SUM(I37:K37)</f>
        <v>0</v>
      </c>
      <c r="I37" s="36"/>
      <c r="J37" s="36"/>
      <c r="K37" s="36"/>
      <c r="L37" s="36">
        <f t="shared" ref="L37:L39" si="54">SUM(M37:O37)</f>
        <v>0</v>
      </c>
      <c r="M37" s="36"/>
      <c r="N37" s="36"/>
      <c r="O37" s="36"/>
      <c r="P37" s="36">
        <f t="shared" ref="P37:P39" si="55">SUM(Q37:S37)</f>
        <v>0</v>
      </c>
      <c r="Q37" s="36"/>
      <c r="R37" s="36"/>
      <c r="S37" s="20"/>
    </row>
    <row r="38" spans="1:19" s="45" customFormat="1" ht="67.900000000000006" customHeight="1" x14ac:dyDescent="0.25">
      <c r="A38" s="42"/>
      <c r="B38" s="34" t="s">
        <v>57</v>
      </c>
      <c r="C38" s="35" t="s">
        <v>58</v>
      </c>
      <c r="D38" s="20">
        <f t="shared" ref="D38:D39" si="56">SUM(E38:G38)</f>
        <v>624.29999999999995</v>
      </c>
      <c r="E38" s="20">
        <v>624.29999999999995</v>
      </c>
      <c r="F38" s="20"/>
      <c r="G38" s="20"/>
      <c r="H38" s="20">
        <f t="shared" si="53"/>
        <v>686.73</v>
      </c>
      <c r="I38" s="20">
        <f t="shared" ref="I38:I41" si="57">E38*110%</f>
        <v>686.73</v>
      </c>
      <c r="J38" s="20"/>
      <c r="K38" s="20"/>
      <c r="L38" s="20">
        <f t="shared" si="54"/>
        <v>755.40300000000013</v>
      </c>
      <c r="M38" s="20">
        <f t="shared" ref="M38:M41" si="58">I38*110%</f>
        <v>755.40300000000013</v>
      </c>
      <c r="N38" s="20"/>
      <c r="O38" s="20"/>
      <c r="P38" s="20">
        <f t="shared" si="55"/>
        <v>830.94330000000025</v>
      </c>
      <c r="Q38" s="20">
        <f t="shared" ref="Q38:Q41" si="59">M38*110%</f>
        <v>830.94330000000025</v>
      </c>
      <c r="R38" s="20"/>
      <c r="S38" s="20"/>
    </row>
    <row r="39" spans="1:19" s="45" customFormat="1" ht="52.5" customHeight="1" x14ac:dyDescent="0.25">
      <c r="A39" s="42"/>
      <c r="B39" s="34" t="s">
        <v>59</v>
      </c>
      <c r="C39" s="35" t="s">
        <v>99</v>
      </c>
      <c r="D39" s="20">
        <f t="shared" si="56"/>
        <v>971.5</v>
      </c>
      <c r="E39" s="20">
        <v>971.5</v>
      </c>
      <c r="F39" s="20"/>
      <c r="G39" s="20"/>
      <c r="H39" s="20">
        <f t="shared" si="53"/>
        <v>1068.6500000000001</v>
      </c>
      <c r="I39" s="20">
        <f t="shared" si="57"/>
        <v>1068.6500000000001</v>
      </c>
      <c r="J39" s="20"/>
      <c r="K39" s="20"/>
      <c r="L39" s="20">
        <f t="shared" si="54"/>
        <v>1175.5150000000001</v>
      </c>
      <c r="M39" s="20">
        <f t="shared" si="58"/>
        <v>1175.5150000000001</v>
      </c>
      <c r="N39" s="20"/>
      <c r="O39" s="20"/>
      <c r="P39" s="20">
        <f t="shared" si="55"/>
        <v>1293.0665000000001</v>
      </c>
      <c r="Q39" s="20">
        <f t="shared" si="59"/>
        <v>1293.0665000000001</v>
      </c>
      <c r="R39" s="20"/>
      <c r="S39" s="20"/>
    </row>
    <row r="40" spans="1:19" s="45" customFormat="1" ht="29.45" customHeight="1" x14ac:dyDescent="0.25">
      <c r="A40" s="42"/>
      <c r="B40" s="34" t="s">
        <v>60</v>
      </c>
      <c r="C40" s="35" t="s">
        <v>61</v>
      </c>
      <c r="D40" s="20">
        <f>SUM(E40:G40)</f>
        <v>30</v>
      </c>
      <c r="E40" s="20">
        <v>30</v>
      </c>
      <c r="F40" s="20"/>
      <c r="G40" s="20"/>
      <c r="H40" s="20">
        <f>SUM(I40:K40)</f>
        <v>33</v>
      </c>
      <c r="I40" s="20">
        <f t="shared" si="57"/>
        <v>33</v>
      </c>
      <c r="J40" s="20"/>
      <c r="K40" s="20"/>
      <c r="L40" s="20">
        <f>SUM(M40:O40)</f>
        <v>36.300000000000004</v>
      </c>
      <c r="M40" s="20">
        <f t="shared" si="58"/>
        <v>36.300000000000004</v>
      </c>
      <c r="N40" s="20"/>
      <c r="O40" s="20"/>
      <c r="P40" s="20">
        <f>SUM(Q40:S40)</f>
        <v>39.930000000000007</v>
      </c>
      <c r="Q40" s="20">
        <f t="shared" si="59"/>
        <v>39.930000000000007</v>
      </c>
      <c r="R40" s="20"/>
      <c r="S40" s="20"/>
    </row>
    <row r="41" spans="1:19" s="45" customFormat="1" ht="30" customHeight="1" x14ac:dyDescent="0.25">
      <c r="A41" s="42"/>
      <c r="B41" s="34" t="s">
        <v>62</v>
      </c>
      <c r="C41" s="35" t="s">
        <v>63</v>
      </c>
      <c r="D41" s="20">
        <f t="shared" ref="D41:D42" si="60">SUM(E41:G41)</f>
        <v>30</v>
      </c>
      <c r="E41" s="20">
        <v>30</v>
      </c>
      <c r="F41" s="20"/>
      <c r="G41" s="20"/>
      <c r="H41" s="20">
        <f t="shared" ref="H41:H42" si="61">SUM(I41:K41)</f>
        <v>33</v>
      </c>
      <c r="I41" s="20">
        <f t="shared" si="57"/>
        <v>33</v>
      </c>
      <c r="J41" s="20"/>
      <c r="K41" s="20"/>
      <c r="L41" s="20">
        <f t="shared" ref="L41:L42" si="62">SUM(M41:O41)</f>
        <v>36.300000000000004</v>
      </c>
      <c r="M41" s="20">
        <f t="shared" si="58"/>
        <v>36.300000000000004</v>
      </c>
      <c r="N41" s="20"/>
      <c r="O41" s="20"/>
      <c r="P41" s="20">
        <f t="shared" ref="P41:P42" si="63">SUM(Q41:S41)</f>
        <v>39.930000000000007</v>
      </c>
      <c r="Q41" s="20">
        <f t="shared" si="59"/>
        <v>39.930000000000007</v>
      </c>
      <c r="R41" s="20"/>
      <c r="S41" s="20"/>
    </row>
    <row r="42" spans="1:19" s="45" customFormat="1" ht="81" customHeight="1" x14ac:dyDescent="0.25">
      <c r="A42" s="42"/>
      <c r="B42" s="34" t="s">
        <v>64</v>
      </c>
      <c r="C42" s="35" t="s">
        <v>100</v>
      </c>
      <c r="D42" s="20">
        <f t="shared" si="60"/>
        <v>290</v>
      </c>
      <c r="E42" s="20">
        <v>290</v>
      </c>
      <c r="F42" s="20"/>
      <c r="G42" s="20"/>
      <c r="H42" s="20">
        <f t="shared" si="61"/>
        <v>319</v>
      </c>
      <c r="I42" s="20">
        <f>E42*110%</f>
        <v>319</v>
      </c>
      <c r="J42" s="20"/>
      <c r="K42" s="20"/>
      <c r="L42" s="20">
        <f t="shared" si="62"/>
        <v>350.90000000000003</v>
      </c>
      <c r="M42" s="20">
        <f>I42*110%</f>
        <v>350.90000000000003</v>
      </c>
      <c r="N42" s="20"/>
      <c r="O42" s="20"/>
      <c r="P42" s="20">
        <f t="shared" si="63"/>
        <v>385.99000000000007</v>
      </c>
      <c r="Q42" s="20">
        <f>M42*110%</f>
        <v>385.99000000000007</v>
      </c>
      <c r="R42" s="20"/>
      <c r="S42" s="20"/>
    </row>
    <row r="43" spans="1:19" ht="29.45" customHeight="1" x14ac:dyDescent="0.25">
      <c r="A43" s="19" t="s">
        <v>93</v>
      </c>
      <c r="B43" s="21"/>
      <c r="C43" s="21" t="s">
        <v>20</v>
      </c>
      <c r="D43" s="22">
        <f>SUM(E43:G43)</f>
        <v>8040.3519999999999</v>
      </c>
      <c r="E43" s="22">
        <f>SUM(E45:E50)</f>
        <v>8040.3519999999999</v>
      </c>
      <c r="F43" s="22">
        <f t="shared" ref="F43:G43" si="64">SUM(F45:F50)</f>
        <v>0</v>
      </c>
      <c r="G43" s="22">
        <f t="shared" si="64"/>
        <v>0</v>
      </c>
      <c r="H43" s="22">
        <f>SUM(I43:K43)</f>
        <v>8844.387200000001</v>
      </c>
      <c r="I43" s="22">
        <f>SUM(I45:I50)</f>
        <v>8844.387200000001</v>
      </c>
      <c r="J43" s="22">
        <f t="shared" ref="J43:K43" si="65">SUM(J45:J50)</f>
        <v>0</v>
      </c>
      <c r="K43" s="22">
        <f t="shared" si="65"/>
        <v>0</v>
      </c>
      <c r="L43" s="22">
        <f>SUM(M43:O43)</f>
        <v>9728.8259200000011</v>
      </c>
      <c r="M43" s="22">
        <f>SUM(M45:M50)</f>
        <v>9728.8259200000011</v>
      </c>
      <c r="N43" s="22">
        <f t="shared" ref="N43:O43" si="66">SUM(N45:N50)</f>
        <v>0</v>
      </c>
      <c r="O43" s="22">
        <f t="shared" si="66"/>
        <v>0</v>
      </c>
      <c r="P43" s="22">
        <f>SUM(Q43:S43)</f>
        <v>10701.708512000003</v>
      </c>
      <c r="Q43" s="22">
        <f>SUM(Q45:Q50)</f>
        <v>10701.708512000003</v>
      </c>
      <c r="R43" s="22">
        <f t="shared" ref="R43:S43" si="67">SUM(R45:R50)</f>
        <v>0</v>
      </c>
      <c r="S43" s="22">
        <f t="shared" si="67"/>
        <v>0</v>
      </c>
    </row>
    <row r="44" spans="1:19" s="45" customFormat="1" ht="27.75" customHeight="1" x14ac:dyDescent="0.25">
      <c r="A44" s="42"/>
      <c r="B44" s="34"/>
      <c r="C44" s="35" t="s">
        <v>14</v>
      </c>
      <c r="D44" s="36">
        <v>4</v>
      </c>
      <c r="E44" s="36">
        <v>4</v>
      </c>
      <c r="F44" s="36"/>
      <c r="G44" s="36"/>
      <c r="H44" s="36">
        <f t="shared" ref="H44:H48" si="68">SUM(I44:K44)</f>
        <v>2</v>
      </c>
      <c r="I44" s="36">
        <v>2</v>
      </c>
      <c r="J44" s="36"/>
      <c r="K44" s="36"/>
      <c r="L44" s="36">
        <f t="shared" ref="L44:L48" si="69">SUM(M44:O44)</f>
        <v>2</v>
      </c>
      <c r="M44" s="36">
        <v>2</v>
      </c>
      <c r="N44" s="36"/>
      <c r="O44" s="36"/>
      <c r="P44" s="36">
        <f t="shared" ref="P44:P48" si="70">SUM(Q44:S44)</f>
        <v>0</v>
      </c>
      <c r="Q44" s="36"/>
      <c r="R44" s="20"/>
      <c r="S44" s="20"/>
    </row>
    <row r="45" spans="1:19" s="45" customFormat="1" ht="36" customHeight="1" x14ac:dyDescent="0.25">
      <c r="A45" s="42"/>
      <c r="B45" s="34" t="s">
        <v>65</v>
      </c>
      <c r="C45" s="35" t="s">
        <v>139</v>
      </c>
      <c r="D45" s="20">
        <f t="shared" ref="D45:D55" si="71">SUM(E45:G45)</f>
        <v>2200</v>
      </c>
      <c r="E45" s="20">
        <f>2200000/1000</f>
        <v>2200</v>
      </c>
      <c r="F45" s="20"/>
      <c r="G45" s="20"/>
      <c r="H45" s="20">
        <f t="shared" si="68"/>
        <v>2420</v>
      </c>
      <c r="I45" s="20">
        <f t="shared" ref="I45:I49" si="72">E45*110%</f>
        <v>2420</v>
      </c>
      <c r="J45" s="20"/>
      <c r="K45" s="20"/>
      <c r="L45" s="20">
        <f t="shared" si="69"/>
        <v>2662</v>
      </c>
      <c r="M45" s="20">
        <f t="shared" ref="M45:M49" si="73">I45*110%</f>
        <v>2662</v>
      </c>
      <c r="N45" s="20"/>
      <c r="O45" s="20"/>
      <c r="P45" s="20">
        <f t="shared" si="70"/>
        <v>2928.2000000000003</v>
      </c>
      <c r="Q45" s="20">
        <f t="shared" ref="Q45:Q49" si="74">M45*110%</f>
        <v>2928.2000000000003</v>
      </c>
      <c r="R45" s="20"/>
      <c r="S45" s="20"/>
    </row>
    <row r="46" spans="1:19" s="45" customFormat="1" ht="36" customHeight="1" x14ac:dyDescent="0.25">
      <c r="A46" s="42"/>
      <c r="B46" s="34"/>
      <c r="C46" s="47" t="s">
        <v>138</v>
      </c>
      <c r="D46" s="20">
        <f>5114832/1000</f>
        <v>5114.8320000000003</v>
      </c>
      <c r="E46" s="20">
        <f>5114832/1000</f>
        <v>5114.8320000000003</v>
      </c>
      <c r="F46" s="20"/>
      <c r="G46" s="20"/>
      <c r="H46" s="20">
        <f t="shared" si="68"/>
        <v>5626.3152000000009</v>
      </c>
      <c r="I46" s="20">
        <f t="shared" si="72"/>
        <v>5626.3152000000009</v>
      </c>
      <c r="J46" s="20"/>
      <c r="K46" s="20"/>
      <c r="L46" s="20">
        <f t="shared" si="69"/>
        <v>6188.9467200000017</v>
      </c>
      <c r="M46" s="20">
        <f t="shared" si="73"/>
        <v>6188.9467200000017</v>
      </c>
      <c r="N46" s="20"/>
      <c r="O46" s="20"/>
      <c r="P46" s="20">
        <f t="shared" si="70"/>
        <v>6807.8413920000021</v>
      </c>
      <c r="Q46" s="20">
        <f t="shared" si="74"/>
        <v>6807.8413920000021</v>
      </c>
      <c r="R46" s="20"/>
      <c r="S46" s="20"/>
    </row>
    <row r="47" spans="1:19" s="45" customFormat="1" ht="36" customHeight="1" x14ac:dyDescent="0.25">
      <c r="A47" s="42"/>
      <c r="B47" s="34"/>
      <c r="C47" s="47" t="s">
        <v>140</v>
      </c>
      <c r="D47" s="20">
        <f>316320/1000</f>
        <v>316.32</v>
      </c>
      <c r="E47" s="20">
        <f>316320/1000</f>
        <v>316.32</v>
      </c>
      <c r="F47" s="20"/>
      <c r="G47" s="20"/>
      <c r="H47" s="20">
        <f t="shared" si="68"/>
        <v>347.952</v>
      </c>
      <c r="I47" s="20">
        <f t="shared" si="72"/>
        <v>347.952</v>
      </c>
      <c r="J47" s="20"/>
      <c r="K47" s="20"/>
      <c r="L47" s="20">
        <f t="shared" si="69"/>
        <v>382.74720000000002</v>
      </c>
      <c r="M47" s="20">
        <f t="shared" si="73"/>
        <v>382.74720000000002</v>
      </c>
      <c r="N47" s="20"/>
      <c r="O47" s="20"/>
      <c r="P47" s="20">
        <f t="shared" si="70"/>
        <v>421.02192000000008</v>
      </c>
      <c r="Q47" s="20">
        <f t="shared" si="74"/>
        <v>421.02192000000008</v>
      </c>
      <c r="R47" s="20"/>
      <c r="S47" s="20"/>
    </row>
    <row r="48" spans="1:19" s="45" customFormat="1" ht="42" customHeight="1" x14ac:dyDescent="0.25">
      <c r="A48" s="42"/>
      <c r="B48" s="34" t="s">
        <v>66</v>
      </c>
      <c r="C48" s="35" t="s">
        <v>103</v>
      </c>
      <c r="D48" s="20">
        <f t="shared" si="71"/>
        <v>197.2</v>
      </c>
      <c r="E48" s="20">
        <f>197200/1000</f>
        <v>197.2</v>
      </c>
      <c r="F48" s="20"/>
      <c r="G48" s="20"/>
      <c r="H48" s="20">
        <f t="shared" si="68"/>
        <v>216.92000000000002</v>
      </c>
      <c r="I48" s="20">
        <f t="shared" si="72"/>
        <v>216.92000000000002</v>
      </c>
      <c r="J48" s="20"/>
      <c r="K48" s="20"/>
      <c r="L48" s="20">
        <f t="shared" si="69"/>
        <v>238.61200000000002</v>
      </c>
      <c r="M48" s="20">
        <f t="shared" si="73"/>
        <v>238.61200000000002</v>
      </c>
      <c r="N48" s="20"/>
      <c r="O48" s="20"/>
      <c r="P48" s="20">
        <f t="shared" si="70"/>
        <v>262.47320000000002</v>
      </c>
      <c r="Q48" s="20">
        <f t="shared" si="74"/>
        <v>262.47320000000002</v>
      </c>
      <c r="R48" s="20"/>
      <c r="S48" s="20"/>
    </row>
    <row r="49" spans="1:21" s="45" customFormat="1" ht="82.9" customHeight="1" x14ac:dyDescent="0.25">
      <c r="A49" s="42"/>
      <c r="B49" s="34" t="s">
        <v>67</v>
      </c>
      <c r="C49" s="35" t="s">
        <v>104</v>
      </c>
      <c r="D49" s="20">
        <f t="shared" si="71"/>
        <v>200</v>
      </c>
      <c r="E49" s="20">
        <v>200</v>
      </c>
      <c r="F49" s="20"/>
      <c r="G49" s="20"/>
      <c r="H49" s="20">
        <f>SUM(I49:K49)</f>
        <v>220.00000000000003</v>
      </c>
      <c r="I49" s="20">
        <f t="shared" si="72"/>
        <v>220.00000000000003</v>
      </c>
      <c r="J49" s="20"/>
      <c r="K49" s="20"/>
      <c r="L49" s="20">
        <f>SUM(M49:O49)</f>
        <v>242.00000000000006</v>
      </c>
      <c r="M49" s="20">
        <f t="shared" si="73"/>
        <v>242.00000000000006</v>
      </c>
      <c r="N49" s="20"/>
      <c r="O49" s="20"/>
      <c r="P49" s="20">
        <f>SUM(Q49:S49)</f>
        <v>266.2000000000001</v>
      </c>
      <c r="Q49" s="20">
        <f t="shared" si="74"/>
        <v>266.2000000000001</v>
      </c>
      <c r="R49" s="20"/>
      <c r="S49" s="20"/>
    </row>
    <row r="50" spans="1:21" s="45" customFormat="1" ht="37.5" customHeight="1" x14ac:dyDescent="0.25">
      <c r="A50" s="42"/>
      <c r="B50" s="34" t="s">
        <v>101</v>
      </c>
      <c r="C50" s="35" t="s">
        <v>102</v>
      </c>
      <c r="D50" s="20">
        <f t="shared" si="71"/>
        <v>12</v>
      </c>
      <c r="E50" s="20">
        <v>12</v>
      </c>
      <c r="F50" s="20"/>
      <c r="G50" s="20"/>
      <c r="H50" s="20">
        <f>SUM(I50:K50)</f>
        <v>13.200000000000001</v>
      </c>
      <c r="I50" s="20">
        <f>E50*110%</f>
        <v>13.200000000000001</v>
      </c>
      <c r="J50" s="20"/>
      <c r="K50" s="20"/>
      <c r="L50" s="20">
        <f>SUM(M50:O50)</f>
        <v>14.520000000000003</v>
      </c>
      <c r="M50" s="20">
        <f>I50*110%</f>
        <v>14.520000000000003</v>
      </c>
      <c r="N50" s="20"/>
      <c r="O50" s="20"/>
      <c r="P50" s="20">
        <f>SUM(Q50:S50)</f>
        <v>15.972000000000005</v>
      </c>
      <c r="Q50" s="20">
        <f>M50*110%</f>
        <v>15.972000000000005</v>
      </c>
      <c r="R50" s="20"/>
      <c r="S50" s="20"/>
    </row>
    <row r="51" spans="1:21" ht="60" customHeight="1" x14ac:dyDescent="0.25">
      <c r="A51" s="19" t="s">
        <v>94</v>
      </c>
      <c r="B51" s="21"/>
      <c r="C51" s="33" t="s">
        <v>79</v>
      </c>
      <c r="D51" s="22">
        <f t="shared" si="71"/>
        <v>260</v>
      </c>
      <c r="E51" s="22">
        <f>SUM(E53:E54)</f>
        <v>260</v>
      </c>
      <c r="F51" s="22">
        <f t="shared" ref="F51:G51" si="75">SUM(F53:F54)</f>
        <v>0</v>
      </c>
      <c r="G51" s="22">
        <f t="shared" si="75"/>
        <v>0</v>
      </c>
      <c r="H51" s="22">
        <f>SUM(I51:K51)</f>
        <v>286.00000000000006</v>
      </c>
      <c r="I51" s="22">
        <f>SUM(I53:I54)</f>
        <v>286.00000000000006</v>
      </c>
      <c r="J51" s="22">
        <f t="shared" ref="J51:K51" si="76">SUM(J53:J54)</f>
        <v>0</v>
      </c>
      <c r="K51" s="22">
        <f t="shared" si="76"/>
        <v>0</v>
      </c>
      <c r="L51" s="22">
        <f>SUM(M51:O51)</f>
        <v>314.60000000000008</v>
      </c>
      <c r="M51" s="22">
        <f>SUM(M53:M54)</f>
        <v>314.60000000000008</v>
      </c>
      <c r="N51" s="22">
        <f t="shared" ref="N51:O51" si="77">SUM(N53:N54)</f>
        <v>0</v>
      </c>
      <c r="O51" s="22">
        <f t="shared" si="77"/>
        <v>0</v>
      </c>
      <c r="P51" s="22">
        <f>SUM(Q51:S51)</f>
        <v>346.06000000000012</v>
      </c>
      <c r="Q51" s="22">
        <f>SUM(Q53:Q54)</f>
        <v>346.06000000000012</v>
      </c>
      <c r="R51" s="22">
        <f t="shared" ref="R51:S51" si="78">SUM(R53:R54)</f>
        <v>0</v>
      </c>
      <c r="S51" s="22">
        <f t="shared" si="78"/>
        <v>0</v>
      </c>
    </row>
    <row r="52" spans="1:21" ht="21" customHeight="1" x14ac:dyDescent="0.25">
      <c r="A52" s="12"/>
      <c r="B52" s="4"/>
      <c r="C52" s="9" t="s">
        <v>14</v>
      </c>
      <c r="D52" s="29">
        <f t="shared" si="71"/>
        <v>5</v>
      </c>
      <c r="E52" s="29">
        <v>5</v>
      </c>
      <c r="F52" s="29"/>
      <c r="G52" s="29"/>
      <c r="H52" s="29">
        <f>SUM(I52:K52)</f>
        <v>5</v>
      </c>
      <c r="I52" s="29">
        <v>5</v>
      </c>
      <c r="J52" s="29"/>
      <c r="K52" s="29"/>
      <c r="L52" s="29">
        <f>SUM(M52:O52)</f>
        <v>5</v>
      </c>
      <c r="M52" s="29">
        <v>5</v>
      </c>
      <c r="N52" s="29"/>
      <c r="O52" s="29"/>
      <c r="P52" s="29">
        <f>SUM(Q52:S52)</f>
        <v>0</v>
      </c>
      <c r="Q52" s="29"/>
      <c r="R52" s="16"/>
      <c r="S52" s="16"/>
    </row>
    <row r="53" spans="1:21" ht="51" customHeight="1" x14ac:dyDescent="0.25">
      <c r="A53" s="12"/>
      <c r="B53" s="4" t="s">
        <v>82</v>
      </c>
      <c r="C53" s="9" t="s">
        <v>77</v>
      </c>
      <c r="D53" s="16">
        <f t="shared" si="71"/>
        <v>170</v>
      </c>
      <c r="E53" s="16">
        <v>170</v>
      </c>
      <c r="F53" s="16"/>
      <c r="G53" s="16"/>
      <c r="H53" s="16">
        <f t="shared" ref="H53:H54" si="79">SUM(I53:K53)</f>
        <v>187.00000000000003</v>
      </c>
      <c r="I53" s="20">
        <f t="shared" ref="I53" si="80">E53*110%</f>
        <v>187.00000000000003</v>
      </c>
      <c r="J53" s="16"/>
      <c r="K53" s="16"/>
      <c r="L53" s="16">
        <f t="shared" ref="L53:L54" si="81">SUM(M53:O53)</f>
        <v>205.70000000000005</v>
      </c>
      <c r="M53" s="20">
        <f t="shared" ref="M53" si="82">I53*110%</f>
        <v>205.70000000000005</v>
      </c>
      <c r="N53" s="16"/>
      <c r="O53" s="16"/>
      <c r="P53" s="16">
        <f t="shared" ref="P53:P54" si="83">SUM(Q53:S53)</f>
        <v>226.27000000000007</v>
      </c>
      <c r="Q53" s="20">
        <f>M53*110%</f>
        <v>226.27000000000007</v>
      </c>
      <c r="R53" s="16"/>
      <c r="S53" s="16"/>
    </row>
    <row r="54" spans="1:21" ht="49.15" customHeight="1" x14ac:dyDescent="0.25">
      <c r="A54" s="12"/>
      <c r="B54" s="4" t="s">
        <v>83</v>
      </c>
      <c r="C54" s="9" t="s">
        <v>78</v>
      </c>
      <c r="D54" s="16">
        <f t="shared" si="71"/>
        <v>90</v>
      </c>
      <c r="E54" s="16">
        <v>90</v>
      </c>
      <c r="F54" s="16"/>
      <c r="G54" s="16"/>
      <c r="H54" s="16">
        <f t="shared" si="79"/>
        <v>99.000000000000014</v>
      </c>
      <c r="I54" s="20">
        <f t="shared" ref="I54" si="84">E54*110%</f>
        <v>99.000000000000014</v>
      </c>
      <c r="J54" s="16"/>
      <c r="K54" s="16"/>
      <c r="L54" s="16">
        <f t="shared" si="81"/>
        <v>108.90000000000002</v>
      </c>
      <c r="M54" s="20">
        <f t="shared" ref="M54" si="85">I54*110%</f>
        <v>108.90000000000002</v>
      </c>
      <c r="N54" s="16"/>
      <c r="O54" s="16"/>
      <c r="P54" s="16">
        <f t="shared" si="83"/>
        <v>119.79000000000003</v>
      </c>
      <c r="Q54" s="20">
        <f>M54*110%</f>
        <v>119.79000000000003</v>
      </c>
      <c r="R54" s="16"/>
      <c r="S54" s="16"/>
    </row>
    <row r="55" spans="1:21" ht="33" hidden="1" customHeight="1" x14ac:dyDescent="0.25">
      <c r="A55" s="21" t="s">
        <v>21</v>
      </c>
      <c r="B55" s="21">
        <v>6</v>
      </c>
      <c r="C55" s="21" t="s">
        <v>22</v>
      </c>
      <c r="D55" s="22">
        <f t="shared" si="71"/>
        <v>0</v>
      </c>
      <c r="E55" s="22">
        <f>SUM(E57:E58)</f>
        <v>0</v>
      </c>
      <c r="F55" s="22">
        <f t="shared" ref="F55:G55" si="86">SUM(F57:F58)</f>
        <v>0</v>
      </c>
      <c r="G55" s="22">
        <f t="shared" si="86"/>
        <v>0</v>
      </c>
      <c r="H55" s="22">
        <f>SUM(I55:K55)</f>
        <v>0</v>
      </c>
      <c r="I55" s="22">
        <f>SUM(I57:I58)</f>
        <v>0</v>
      </c>
      <c r="J55" s="22">
        <f t="shared" ref="J55:K55" si="87">SUM(J57:J58)</f>
        <v>0</v>
      </c>
      <c r="K55" s="22">
        <f t="shared" si="87"/>
        <v>0</v>
      </c>
      <c r="L55" s="22">
        <f>SUM(M55:O55)</f>
        <v>0</v>
      </c>
      <c r="M55" s="22">
        <f>SUM(M57:M58)</f>
        <v>0</v>
      </c>
      <c r="N55" s="22">
        <f t="shared" ref="N55:O55" si="88">SUM(N57:N58)</f>
        <v>0</v>
      </c>
      <c r="O55" s="22">
        <f t="shared" si="88"/>
        <v>0</v>
      </c>
      <c r="P55" s="22">
        <f>SUM(Q55:S55)</f>
        <v>0</v>
      </c>
      <c r="Q55" s="22">
        <f>SUM(Q57:Q58)</f>
        <v>0</v>
      </c>
      <c r="R55" s="22">
        <f t="shared" ref="R55:S55" si="89">SUM(R57:R58)</f>
        <v>0</v>
      </c>
      <c r="S55" s="22">
        <f t="shared" si="89"/>
        <v>0</v>
      </c>
      <c r="U55">
        <v>1405.6</v>
      </c>
    </row>
    <row r="56" spans="1:21" ht="37.9" hidden="1" customHeight="1" x14ac:dyDescent="0.25">
      <c r="B56" s="4"/>
      <c r="C56" s="9" t="s">
        <v>14</v>
      </c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</row>
    <row r="57" spans="1:21" ht="37.9" hidden="1" customHeight="1" x14ac:dyDescent="0.25">
      <c r="A57" s="12"/>
      <c r="B57" s="4"/>
      <c r="C57" s="9" t="s">
        <v>23</v>
      </c>
      <c r="D57" s="16">
        <f t="shared" ref="D57:D58" si="90">SUM(E57:G57)</f>
        <v>0</v>
      </c>
      <c r="E57" s="16"/>
      <c r="F57" s="16"/>
      <c r="G57" s="16"/>
      <c r="H57" s="16">
        <f t="shared" ref="H57:H58" si="91">SUM(I57:K57)</f>
        <v>0</v>
      </c>
      <c r="I57" s="16"/>
      <c r="J57" s="16"/>
      <c r="K57" s="16"/>
      <c r="L57" s="16">
        <f t="shared" ref="L57:L58" si="92">SUM(M57:O57)</f>
        <v>0</v>
      </c>
      <c r="M57" s="16"/>
      <c r="N57" s="16"/>
      <c r="O57" s="16"/>
      <c r="P57" s="16">
        <f t="shared" ref="P57:P58" si="93">SUM(Q57:S57)</f>
        <v>0</v>
      </c>
      <c r="Q57" s="16">
        <f>M57*1.1</f>
        <v>0</v>
      </c>
      <c r="R57" s="16"/>
      <c r="S57" s="16"/>
    </row>
    <row r="58" spans="1:21" ht="38.450000000000003" hidden="1" customHeight="1" x14ac:dyDescent="0.25">
      <c r="A58" s="12"/>
      <c r="B58" s="4"/>
      <c r="C58" s="9" t="s">
        <v>24</v>
      </c>
      <c r="D58" s="16">
        <f t="shared" si="90"/>
        <v>0</v>
      </c>
      <c r="E58" s="16"/>
      <c r="F58" s="16"/>
      <c r="G58" s="16"/>
      <c r="H58" s="16">
        <f t="shared" si="91"/>
        <v>0</v>
      </c>
      <c r="I58" s="16"/>
      <c r="J58" s="16"/>
      <c r="K58" s="16"/>
      <c r="L58" s="16">
        <f t="shared" si="92"/>
        <v>0</v>
      </c>
      <c r="M58" s="16"/>
      <c r="N58" s="16"/>
      <c r="O58" s="16"/>
      <c r="P58" s="16">
        <f t="shared" si="93"/>
        <v>0</v>
      </c>
      <c r="Q58" s="16">
        <f>M58*1.1</f>
        <v>0</v>
      </c>
      <c r="R58" s="16"/>
      <c r="S58" s="16"/>
    </row>
    <row r="59" spans="1:21" ht="28.9" customHeight="1" x14ac:dyDescent="0.25">
      <c r="A59" s="19" t="s">
        <v>134</v>
      </c>
      <c r="B59" s="24"/>
      <c r="C59" s="19" t="s">
        <v>22</v>
      </c>
      <c r="D59" s="22">
        <f>SUM(E59:G59)</f>
        <v>4088.5280000000002</v>
      </c>
      <c r="E59" s="22">
        <f>SUM(E61:E65)</f>
        <v>4088.5280000000002</v>
      </c>
      <c r="F59" s="22">
        <f>SUM(F61:F65)</f>
        <v>0</v>
      </c>
      <c r="G59" s="22">
        <f>SUM(G61:G65)</f>
        <v>0</v>
      </c>
      <c r="H59" s="22">
        <f>SUM(I59:K59)</f>
        <v>4497.3807999999999</v>
      </c>
      <c r="I59" s="22">
        <f>SUM(I61:I65)</f>
        <v>4497.3807999999999</v>
      </c>
      <c r="J59" s="22">
        <f>SUM(J61:J65)</f>
        <v>0</v>
      </c>
      <c r="K59" s="22">
        <f>SUM(K61:K65)</f>
        <v>0</v>
      </c>
      <c r="L59" s="22">
        <f>SUM(M59:O59)</f>
        <v>4947.1188800000009</v>
      </c>
      <c r="M59" s="22">
        <f>SUM(M61:M65)</f>
        <v>4947.1188800000009</v>
      </c>
      <c r="N59" s="22">
        <f>SUM(N61:N65)</f>
        <v>0</v>
      </c>
      <c r="O59" s="22">
        <f>SUM(O61:O65)</f>
        <v>0</v>
      </c>
      <c r="P59" s="22">
        <f>SUM(Q59:S59)</f>
        <v>5441.8307680000007</v>
      </c>
      <c r="Q59" s="22">
        <f>SUM(Q61:Q65)</f>
        <v>5441.8307680000007</v>
      </c>
      <c r="R59" s="22">
        <f>SUM(R61:R65)</f>
        <v>0</v>
      </c>
      <c r="S59" s="22">
        <f>SUM(S61:S65)</f>
        <v>0</v>
      </c>
    </row>
    <row r="60" spans="1:21" s="45" customFormat="1" ht="24" customHeight="1" x14ac:dyDescent="0.25">
      <c r="A60" s="46"/>
      <c r="B60" s="34"/>
      <c r="C60" s="35" t="s">
        <v>14</v>
      </c>
      <c r="D60" s="36">
        <f t="shared" ref="D60:D65" si="94">SUM(E60:G60)</f>
        <v>31</v>
      </c>
      <c r="E60" s="36">
        <v>31</v>
      </c>
      <c r="F60" s="20"/>
      <c r="G60" s="20"/>
      <c r="H60" s="36">
        <f t="shared" ref="H60:H65" si="95">SUM(I60:K60)</f>
        <v>31</v>
      </c>
      <c r="I60" s="36">
        <v>31</v>
      </c>
      <c r="J60" s="20"/>
      <c r="K60" s="20"/>
      <c r="L60" s="36">
        <f t="shared" ref="L60:L65" si="96">SUM(M60:O60)</f>
        <v>31</v>
      </c>
      <c r="M60" s="36">
        <v>31</v>
      </c>
      <c r="N60" s="20"/>
      <c r="O60" s="20"/>
      <c r="P60" s="36">
        <f t="shared" ref="P60:P65" si="97">SUM(Q60:S60)</f>
        <v>0</v>
      </c>
      <c r="Q60" s="36"/>
      <c r="R60" s="20"/>
      <c r="S60" s="20"/>
    </row>
    <row r="61" spans="1:21" s="45" customFormat="1" ht="96.75" customHeight="1" x14ac:dyDescent="0.25">
      <c r="A61" s="42"/>
      <c r="B61" s="34" t="s">
        <v>121</v>
      </c>
      <c r="C61" s="48" t="s">
        <v>142</v>
      </c>
      <c r="D61" s="20">
        <f t="shared" si="94"/>
        <v>1748.9</v>
      </c>
      <c r="E61" s="20">
        <f>1748900/1000</f>
        <v>1748.9</v>
      </c>
      <c r="F61" s="20"/>
      <c r="G61" s="20"/>
      <c r="H61" s="20">
        <f t="shared" si="95"/>
        <v>1923.7900000000002</v>
      </c>
      <c r="I61" s="20">
        <f t="shared" ref="I61:I63" si="98">E61*110%</f>
        <v>1923.7900000000002</v>
      </c>
      <c r="J61" s="20"/>
      <c r="K61" s="20"/>
      <c r="L61" s="20">
        <f t="shared" si="96"/>
        <v>2116.1690000000003</v>
      </c>
      <c r="M61" s="20">
        <f t="shared" ref="M61:M63" si="99">I61*110%</f>
        <v>2116.1690000000003</v>
      </c>
      <c r="N61" s="20"/>
      <c r="O61" s="20"/>
      <c r="P61" s="20">
        <f t="shared" si="97"/>
        <v>2327.7859000000008</v>
      </c>
      <c r="Q61" s="20">
        <f t="shared" ref="Q61:Q64" si="100">M61*110%</f>
        <v>2327.7859000000008</v>
      </c>
      <c r="R61" s="20"/>
      <c r="S61" s="20"/>
    </row>
    <row r="62" spans="1:21" s="45" customFormat="1" ht="33.6" customHeight="1" x14ac:dyDescent="0.25">
      <c r="A62" s="42"/>
      <c r="B62" s="34" t="s">
        <v>120</v>
      </c>
      <c r="C62" s="35" t="s">
        <v>69</v>
      </c>
      <c r="D62" s="20">
        <f t="shared" si="94"/>
        <v>37.799999999999997</v>
      </c>
      <c r="E62" s="20">
        <v>37.799999999999997</v>
      </c>
      <c r="F62" s="20"/>
      <c r="G62" s="20"/>
      <c r="H62" s="20">
        <f t="shared" si="95"/>
        <v>41.58</v>
      </c>
      <c r="I62" s="20">
        <f t="shared" si="98"/>
        <v>41.58</v>
      </c>
      <c r="J62" s="20"/>
      <c r="K62" s="20"/>
      <c r="L62" s="20">
        <f t="shared" si="96"/>
        <v>45.738</v>
      </c>
      <c r="M62" s="20">
        <f t="shared" si="99"/>
        <v>45.738</v>
      </c>
      <c r="N62" s="20"/>
      <c r="O62" s="20"/>
      <c r="P62" s="20">
        <f t="shared" si="97"/>
        <v>50.311800000000005</v>
      </c>
      <c r="Q62" s="20">
        <f t="shared" si="100"/>
        <v>50.311800000000005</v>
      </c>
      <c r="R62" s="20"/>
      <c r="S62" s="20"/>
    </row>
    <row r="63" spans="1:21" s="45" customFormat="1" ht="50.25" customHeight="1" x14ac:dyDescent="0.25">
      <c r="A63" s="42"/>
      <c r="B63" s="34" t="s">
        <v>122</v>
      </c>
      <c r="C63" s="35" t="s">
        <v>141</v>
      </c>
      <c r="D63" s="20">
        <f t="shared" si="94"/>
        <v>1891.828</v>
      </c>
      <c r="E63" s="20">
        <f>1891828/1000</f>
        <v>1891.828</v>
      </c>
      <c r="F63" s="20"/>
      <c r="G63" s="20"/>
      <c r="H63" s="20">
        <f t="shared" si="95"/>
        <v>2081.0108</v>
      </c>
      <c r="I63" s="20">
        <f t="shared" si="98"/>
        <v>2081.0108</v>
      </c>
      <c r="J63" s="20"/>
      <c r="K63" s="20"/>
      <c r="L63" s="20">
        <f t="shared" si="96"/>
        <v>2289.1118800000004</v>
      </c>
      <c r="M63" s="20">
        <f t="shared" si="99"/>
        <v>2289.1118800000004</v>
      </c>
      <c r="N63" s="20"/>
      <c r="O63" s="20"/>
      <c r="P63" s="20">
        <f t="shared" si="97"/>
        <v>2518.0230680000004</v>
      </c>
      <c r="Q63" s="20">
        <f t="shared" si="100"/>
        <v>2518.0230680000004</v>
      </c>
      <c r="R63" s="20"/>
      <c r="S63" s="20"/>
    </row>
    <row r="64" spans="1:21" s="45" customFormat="1" ht="77.25" customHeight="1" x14ac:dyDescent="0.25">
      <c r="A64" s="42"/>
      <c r="B64" s="34" t="s">
        <v>123</v>
      </c>
      <c r="C64" s="35" t="s">
        <v>106</v>
      </c>
      <c r="D64" s="20">
        <f t="shared" si="94"/>
        <v>410</v>
      </c>
      <c r="E64" s="20">
        <v>410</v>
      </c>
      <c r="F64" s="20"/>
      <c r="G64" s="20"/>
      <c r="H64" s="20">
        <f t="shared" si="95"/>
        <v>451.00000000000006</v>
      </c>
      <c r="I64" s="20">
        <f>E64*110%</f>
        <v>451.00000000000006</v>
      </c>
      <c r="J64" s="20"/>
      <c r="K64" s="20"/>
      <c r="L64" s="20">
        <f t="shared" si="96"/>
        <v>496.10000000000008</v>
      </c>
      <c r="M64" s="20">
        <f t="shared" ref="M64" si="101">I64*110%</f>
        <v>496.10000000000008</v>
      </c>
      <c r="N64" s="20"/>
      <c r="O64" s="20"/>
      <c r="P64" s="20">
        <f t="shared" si="97"/>
        <v>545.71000000000015</v>
      </c>
      <c r="Q64" s="20">
        <f t="shared" si="100"/>
        <v>545.71000000000015</v>
      </c>
      <c r="R64" s="20"/>
      <c r="S64" s="20"/>
    </row>
    <row r="65" spans="1:21" ht="123" hidden="1" customHeight="1" x14ac:dyDescent="0.25">
      <c r="A65" s="12"/>
      <c r="B65" s="4"/>
      <c r="C65" s="9"/>
      <c r="D65" s="16">
        <f t="shared" si="94"/>
        <v>0</v>
      </c>
      <c r="E65" s="16"/>
      <c r="F65" s="16"/>
      <c r="G65" s="16"/>
      <c r="H65" s="16">
        <f t="shared" si="95"/>
        <v>0</v>
      </c>
      <c r="I65" s="16"/>
      <c r="J65" s="16"/>
      <c r="K65" s="16"/>
      <c r="L65" s="16">
        <f t="shared" si="96"/>
        <v>0</v>
      </c>
      <c r="M65" s="16"/>
      <c r="N65" s="16"/>
      <c r="O65" s="16"/>
      <c r="P65" s="16">
        <f t="shared" si="97"/>
        <v>0</v>
      </c>
      <c r="Q65" s="16">
        <f>M65*1.1</f>
        <v>0</v>
      </c>
      <c r="R65" s="16"/>
      <c r="S65" s="16"/>
    </row>
    <row r="66" spans="1:21" ht="28.9" hidden="1" customHeight="1" x14ac:dyDescent="0.25">
      <c r="A66" s="19" t="s">
        <v>25</v>
      </c>
      <c r="B66" s="21">
        <v>8</v>
      </c>
      <c r="C66" s="21" t="s">
        <v>26</v>
      </c>
      <c r="D66" s="22">
        <f>SUM(E66:G66)</f>
        <v>0</v>
      </c>
      <c r="E66" s="22">
        <f>SUM(E68)</f>
        <v>0</v>
      </c>
      <c r="F66" s="22">
        <f t="shared" ref="F66:G66" si="102">SUM(F68)</f>
        <v>0</v>
      </c>
      <c r="G66" s="22">
        <f t="shared" si="102"/>
        <v>0</v>
      </c>
      <c r="H66" s="22">
        <f>SUM(I66:K66)</f>
        <v>0</v>
      </c>
      <c r="I66" s="22">
        <f>SUM(I68)</f>
        <v>0</v>
      </c>
      <c r="J66" s="22">
        <f t="shared" ref="J66:K66" si="103">SUM(J68)</f>
        <v>0</v>
      </c>
      <c r="K66" s="22">
        <f t="shared" si="103"/>
        <v>0</v>
      </c>
      <c r="L66" s="22">
        <f>SUM(M66:O66)</f>
        <v>0</v>
      </c>
      <c r="M66" s="22">
        <f>SUM(M68)</f>
        <v>0</v>
      </c>
      <c r="N66" s="22">
        <f t="shared" ref="N66:O66" si="104">SUM(N68)</f>
        <v>0</v>
      </c>
      <c r="O66" s="22">
        <f t="shared" si="104"/>
        <v>0</v>
      </c>
      <c r="P66" s="22">
        <f>SUM(Q66:S66)</f>
        <v>0</v>
      </c>
      <c r="Q66" s="22">
        <f>SUM(Q68)</f>
        <v>0</v>
      </c>
      <c r="R66" s="22">
        <f t="shared" ref="R66:S66" si="105">SUM(R68)</f>
        <v>0</v>
      </c>
      <c r="S66" s="22">
        <f t="shared" si="105"/>
        <v>0</v>
      </c>
      <c r="U66">
        <v>1200</v>
      </c>
    </row>
    <row r="67" spans="1:21" ht="37.9" hidden="1" customHeight="1" x14ac:dyDescent="0.25">
      <c r="A67" s="12"/>
      <c r="B67" s="4"/>
      <c r="C67" s="9" t="s">
        <v>14</v>
      </c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</row>
    <row r="68" spans="1:21" ht="90.6" hidden="1" customHeight="1" x14ac:dyDescent="0.25">
      <c r="A68" s="12"/>
      <c r="B68" s="4"/>
      <c r="C68" s="9" t="s">
        <v>35</v>
      </c>
      <c r="D68" s="16">
        <f t="shared" ref="D68" si="106">SUM(E68:G68)</f>
        <v>0</v>
      </c>
      <c r="E68" s="16"/>
      <c r="F68" s="16"/>
      <c r="G68" s="16"/>
      <c r="H68" s="16">
        <f t="shared" ref="H68" si="107">SUM(I68:K68)</f>
        <v>0</v>
      </c>
      <c r="I68" s="16"/>
      <c r="J68" s="16"/>
      <c r="K68" s="16"/>
      <c r="L68" s="16">
        <f t="shared" ref="L68" si="108">SUM(M68:O68)</f>
        <v>0</v>
      </c>
      <c r="M68" s="16"/>
      <c r="N68" s="16"/>
      <c r="O68" s="16"/>
      <c r="P68" s="16">
        <f t="shared" ref="P68" si="109">SUM(Q68:S68)</f>
        <v>0</v>
      </c>
      <c r="Q68" s="16">
        <f>M68*1.1</f>
        <v>0</v>
      </c>
      <c r="R68" s="16"/>
      <c r="S68" s="16"/>
    </row>
    <row r="69" spans="1:21" ht="33.6" customHeight="1" x14ac:dyDescent="0.25">
      <c r="A69" s="37" t="s">
        <v>107</v>
      </c>
      <c r="B69" s="21"/>
      <c r="C69" s="23" t="s">
        <v>70</v>
      </c>
      <c r="D69" s="22">
        <f>SUM(E69:G69)</f>
        <v>6883.5889299999999</v>
      </c>
      <c r="E69" s="22">
        <f>SUM(E71:E72)</f>
        <v>6883.5889299999999</v>
      </c>
      <c r="F69" s="22">
        <f>SUM(F71:F72)</f>
        <v>0</v>
      </c>
      <c r="G69" s="22">
        <f>SUM(G71:G72)</f>
        <v>0</v>
      </c>
      <c r="H69" s="22">
        <f>SUM(I69:K69)</f>
        <v>7571.9478229999995</v>
      </c>
      <c r="I69" s="22">
        <f>SUM(I71:I72)</f>
        <v>7571.9478229999995</v>
      </c>
      <c r="J69" s="22">
        <f>SUM(J71:J72)</f>
        <v>0</v>
      </c>
      <c r="K69" s="22">
        <f>SUM(K71:K72)</f>
        <v>0</v>
      </c>
      <c r="L69" s="22">
        <f>SUM(M69:O69)</f>
        <v>8329.1426052999996</v>
      </c>
      <c r="M69" s="22">
        <f>SUM(M71:M72)</f>
        <v>8329.1426052999996</v>
      </c>
      <c r="N69" s="22">
        <f>SUM(N71:N72)</f>
        <v>0</v>
      </c>
      <c r="O69" s="22">
        <f>SUM(O71:O72)</f>
        <v>0</v>
      </c>
      <c r="P69" s="22">
        <f>SUM(Q69:S69)</f>
        <v>9162.0568658300017</v>
      </c>
      <c r="Q69" s="22">
        <f>SUM(Q71:Q72)</f>
        <v>9162.0568658300017</v>
      </c>
      <c r="R69" s="22">
        <f>SUM(R71:R72)</f>
        <v>0</v>
      </c>
      <c r="S69" s="22">
        <f>SUM(S71:S72)</f>
        <v>0</v>
      </c>
    </row>
    <row r="70" spans="1:21" s="45" customFormat="1" ht="28.9" customHeight="1" x14ac:dyDescent="0.25">
      <c r="A70" s="46"/>
      <c r="B70" s="34"/>
      <c r="C70" s="35" t="s">
        <v>14</v>
      </c>
      <c r="D70" s="36">
        <f t="shared" ref="D70:D72" si="110">SUM(E70:G70)</f>
        <v>0</v>
      </c>
      <c r="E70" s="36"/>
      <c r="F70" s="36"/>
      <c r="G70" s="36"/>
      <c r="H70" s="36">
        <f t="shared" ref="H70:H72" si="111">SUM(I70:K70)</f>
        <v>0</v>
      </c>
      <c r="I70" s="36"/>
      <c r="J70" s="36"/>
      <c r="K70" s="36"/>
      <c r="L70" s="36">
        <f t="shared" ref="L70:L72" si="112">SUM(M70:O70)</f>
        <v>0</v>
      </c>
      <c r="M70" s="36"/>
      <c r="N70" s="36"/>
      <c r="O70" s="36"/>
      <c r="P70" s="36">
        <f t="shared" ref="P70:P72" si="113">SUM(Q70:S70)</f>
        <v>0</v>
      </c>
      <c r="Q70" s="36"/>
      <c r="R70" s="36"/>
      <c r="S70" s="36"/>
    </row>
    <row r="71" spans="1:21" s="45" customFormat="1" ht="94.5" customHeight="1" x14ac:dyDescent="0.25">
      <c r="A71" s="42"/>
      <c r="B71" s="34" t="s">
        <v>84</v>
      </c>
      <c r="C71" s="35" t="s">
        <v>108</v>
      </c>
      <c r="D71" s="20">
        <f t="shared" si="110"/>
        <v>4464.9889299999995</v>
      </c>
      <c r="E71" s="20">
        <f>4464988.93/1000</f>
        <v>4464.9889299999995</v>
      </c>
      <c r="F71" s="20"/>
      <c r="G71" s="20"/>
      <c r="H71" s="20">
        <f t="shared" si="111"/>
        <v>4911.4878229999995</v>
      </c>
      <c r="I71" s="20">
        <f>E71*110%</f>
        <v>4911.4878229999995</v>
      </c>
      <c r="J71" s="20"/>
      <c r="K71" s="20"/>
      <c r="L71" s="20">
        <f t="shared" si="112"/>
        <v>5402.6366053000002</v>
      </c>
      <c r="M71" s="20">
        <f t="shared" ref="M71:M72" si="114">I71*110%</f>
        <v>5402.6366053000002</v>
      </c>
      <c r="N71" s="20"/>
      <c r="O71" s="20"/>
      <c r="P71" s="20">
        <f t="shared" si="113"/>
        <v>5942.9002658300005</v>
      </c>
      <c r="Q71" s="20">
        <f t="shared" ref="Q71:Q72" si="115">M71*110%</f>
        <v>5942.9002658300005</v>
      </c>
      <c r="R71" s="20"/>
      <c r="S71" s="20"/>
    </row>
    <row r="72" spans="1:21" s="45" customFormat="1" ht="49.5" customHeight="1" x14ac:dyDescent="0.25">
      <c r="A72" s="42"/>
      <c r="B72" s="34" t="s">
        <v>68</v>
      </c>
      <c r="C72" s="35" t="s">
        <v>137</v>
      </c>
      <c r="D72" s="20">
        <f t="shared" si="110"/>
        <v>2418.6</v>
      </c>
      <c r="E72" s="20">
        <f>2418600/1000</f>
        <v>2418.6</v>
      </c>
      <c r="F72" s="20"/>
      <c r="G72" s="20"/>
      <c r="H72" s="20">
        <f t="shared" si="111"/>
        <v>2660.46</v>
      </c>
      <c r="I72" s="20">
        <f>E72*110%</f>
        <v>2660.46</v>
      </c>
      <c r="J72" s="20"/>
      <c r="K72" s="20"/>
      <c r="L72" s="20">
        <f t="shared" si="112"/>
        <v>2926.5060000000003</v>
      </c>
      <c r="M72" s="20">
        <f t="shared" si="114"/>
        <v>2926.5060000000003</v>
      </c>
      <c r="N72" s="20"/>
      <c r="O72" s="20"/>
      <c r="P72" s="20">
        <f t="shared" si="113"/>
        <v>3219.1566000000007</v>
      </c>
      <c r="Q72" s="20">
        <f t="shared" si="115"/>
        <v>3219.1566000000007</v>
      </c>
      <c r="R72" s="20"/>
      <c r="S72" s="20"/>
    </row>
    <row r="73" spans="1:21" ht="30.6" customHeight="1" x14ac:dyDescent="0.25">
      <c r="A73" s="19" t="s">
        <v>133</v>
      </c>
      <c r="B73" s="21"/>
      <c r="C73" s="21" t="s">
        <v>27</v>
      </c>
      <c r="D73" s="22">
        <f>SUM(E73:G73)</f>
        <v>474</v>
      </c>
      <c r="E73" s="22">
        <f>SUM(E75:E76)</f>
        <v>474</v>
      </c>
      <c r="F73" s="22">
        <f t="shared" ref="F73:G73" si="116">SUM(F75:F76)</f>
        <v>0</v>
      </c>
      <c r="G73" s="22">
        <f t="shared" si="116"/>
        <v>0</v>
      </c>
      <c r="H73" s="22">
        <f>SUM(I73:K73)</f>
        <v>521.40000000000009</v>
      </c>
      <c r="I73" s="22">
        <f>SUM(I75:I76)</f>
        <v>521.40000000000009</v>
      </c>
      <c r="J73" s="22">
        <f t="shared" ref="J73:K73" si="117">SUM(J75:J76)</f>
        <v>0</v>
      </c>
      <c r="K73" s="22">
        <f t="shared" si="117"/>
        <v>0</v>
      </c>
      <c r="L73" s="22">
        <f>SUM(M73:O73)</f>
        <v>573.54000000000008</v>
      </c>
      <c r="M73" s="22">
        <f>SUM(M75:M76)</f>
        <v>573.54000000000008</v>
      </c>
      <c r="N73" s="22">
        <f t="shared" ref="N73:O73" si="118">SUM(N75:N76)</f>
        <v>0</v>
      </c>
      <c r="O73" s="22">
        <f t="shared" si="118"/>
        <v>0</v>
      </c>
      <c r="P73" s="22">
        <f>SUM(Q73:S73)</f>
        <v>630.89400000000012</v>
      </c>
      <c r="Q73" s="22">
        <f>SUM(Q75:Q76)</f>
        <v>630.89400000000012</v>
      </c>
      <c r="R73" s="22">
        <f t="shared" ref="R73:S73" si="119">SUM(R75:R76)</f>
        <v>0</v>
      </c>
      <c r="S73" s="22">
        <f t="shared" si="119"/>
        <v>0</v>
      </c>
    </row>
    <row r="74" spans="1:21" ht="24" customHeight="1" x14ac:dyDescent="0.25">
      <c r="B74" s="4"/>
      <c r="C74" s="9" t="s">
        <v>14</v>
      </c>
      <c r="D74" s="29">
        <f t="shared" ref="D74:D76" si="120">SUM(E74:G74)</f>
        <v>0</v>
      </c>
      <c r="E74" s="29"/>
      <c r="F74" s="29"/>
      <c r="G74" s="29"/>
      <c r="H74" s="29">
        <f t="shared" ref="H74:H76" si="121">SUM(I74:K74)</f>
        <v>0</v>
      </c>
      <c r="I74" s="29"/>
      <c r="J74" s="29"/>
      <c r="K74" s="29"/>
      <c r="L74" s="29">
        <f t="shared" ref="L74:L76" si="122">SUM(M74:O74)</f>
        <v>0</v>
      </c>
      <c r="M74" s="29"/>
      <c r="N74" s="29"/>
      <c r="O74" s="29"/>
      <c r="P74" s="29">
        <f t="shared" ref="P74:P76" si="123">SUM(Q74:S74)</f>
        <v>0</v>
      </c>
      <c r="Q74" s="29"/>
      <c r="R74" s="29"/>
      <c r="S74" s="16"/>
    </row>
    <row r="75" spans="1:21" ht="61.5" customHeight="1" x14ac:dyDescent="0.25">
      <c r="A75" s="12"/>
      <c r="B75" s="4" t="s">
        <v>71</v>
      </c>
      <c r="C75" s="9" t="s">
        <v>109</v>
      </c>
      <c r="D75" s="16">
        <f t="shared" si="120"/>
        <v>334</v>
      </c>
      <c r="E75" s="16">
        <v>334</v>
      </c>
      <c r="F75" s="16"/>
      <c r="G75" s="16"/>
      <c r="H75" s="16">
        <f t="shared" si="121"/>
        <v>367.40000000000003</v>
      </c>
      <c r="I75" s="20">
        <f t="shared" ref="I75" si="124">E75*110%</f>
        <v>367.40000000000003</v>
      </c>
      <c r="J75" s="16"/>
      <c r="K75" s="16"/>
      <c r="L75" s="16">
        <f t="shared" si="122"/>
        <v>404.14000000000004</v>
      </c>
      <c r="M75" s="20">
        <f t="shared" ref="M75" si="125">I75*110%</f>
        <v>404.14000000000004</v>
      </c>
      <c r="N75" s="16"/>
      <c r="O75" s="16"/>
      <c r="P75" s="16">
        <f t="shared" si="123"/>
        <v>444.55400000000009</v>
      </c>
      <c r="Q75" s="20">
        <f t="shared" ref="Q75" si="126">M75*110%</f>
        <v>444.55400000000009</v>
      </c>
      <c r="R75" s="16"/>
      <c r="S75" s="16"/>
    </row>
    <row r="76" spans="1:21" ht="32.450000000000003" customHeight="1" x14ac:dyDescent="0.25">
      <c r="A76" s="12"/>
      <c r="B76" s="4" t="s">
        <v>85</v>
      </c>
      <c r="C76" s="9" t="s">
        <v>72</v>
      </c>
      <c r="D76" s="16">
        <f t="shared" si="120"/>
        <v>140</v>
      </c>
      <c r="E76" s="16">
        <v>140</v>
      </c>
      <c r="F76" s="16"/>
      <c r="G76" s="16"/>
      <c r="H76" s="16">
        <f t="shared" si="121"/>
        <v>154</v>
      </c>
      <c r="I76" s="20">
        <f>E76*110%</f>
        <v>154</v>
      </c>
      <c r="J76" s="16"/>
      <c r="K76" s="16"/>
      <c r="L76" s="16">
        <f t="shared" si="122"/>
        <v>169.4</v>
      </c>
      <c r="M76" s="20">
        <f>I76*110%</f>
        <v>169.4</v>
      </c>
      <c r="N76" s="16"/>
      <c r="O76" s="16"/>
      <c r="P76" s="16">
        <f t="shared" si="123"/>
        <v>186.34000000000003</v>
      </c>
      <c r="Q76" s="20">
        <f>M76*110%</f>
        <v>186.34000000000003</v>
      </c>
      <c r="R76" s="16"/>
      <c r="S76" s="16"/>
    </row>
    <row r="77" spans="1:21" ht="26.45" customHeight="1" x14ac:dyDescent="0.25">
      <c r="A77" s="19" t="s">
        <v>117</v>
      </c>
      <c r="B77" s="21"/>
      <c r="C77" s="21" t="s">
        <v>28</v>
      </c>
      <c r="D77" s="22">
        <f>SUM(E77:G77)</f>
        <v>2100</v>
      </c>
      <c r="E77" s="22">
        <f>SUM(E79:E87)</f>
        <v>2100</v>
      </c>
      <c r="F77" s="22">
        <f t="shared" ref="F77:G77" si="127">SUM(F79:F87)</f>
        <v>0</v>
      </c>
      <c r="G77" s="22">
        <f t="shared" si="127"/>
        <v>0</v>
      </c>
      <c r="H77" s="22">
        <f>SUM(I77:K77)</f>
        <v>2310</v>
      </c>
      <c r="I77" s="22">
        <f>SUM(I79:I87)</f>
        <v>2310</v>
      </c>
      <c r="J77" s="22">
        <f t="shared" ref="J77:K77" si="128">SUM(J79:J87)</f>
        <v>0</v>
      </c>
      <c r="K77" s="22">
        <f t="shared" si="128"/>
        <v>0</v>
      </c>
      <c r="L77" s="22">
        <f>SUM(M77:O77)</f>
        <v>2541.0000000000005</v>
      </c>
      <c r="M77" s="22">
        <f>SUM(M79:M87)</f>
        <v>2541.0000000000005</v>
      </c>
      <c r="N77" s="22">
        <f t="shared" ref="N77:O77" si="129">SUM(N79:N87)</f>
        <v>0</v>
      </c>
      <c r="O77" s="22">
        <f t="shared" si="129"/>
        <v>0</v>
      </c>
      <c r="P77" s="22">
        <f>SUM(Q77:S77)</f>
        <v>2795.1000000000004</v>
      </c>
      <c r="Q77" s="22">
        <f>SUM(Q79:Q87)</f>
        <v>2795.1000000000004</v>
      </c>
      <c r="R77" s="22">
        <f t="shared" ref="R77:S77" si="130">SUM(R79:R87)</f>
        <v>0</v>
      </c>
      <c r="S77" s="22">
        <f t="shared" si="130"/>
        <v>0</v>
      </c>
    </row>
    <row r="78" spans="1:21" ht="21" customHeight="1" x14ac:dyDescent="0.25">
      <c r="B78" s="11"/>
      <c r="C78" s="15" t="s">
        <v>14</v>
      </c>
      <c r="D78" s="29">
        <f>SUM(E78:G78)</f>
        <v>0</v>
      </c>
      <c r="E78" s="30"/>
      <c r="F78" s="30"/>
      <c r="G78" s="30"/>
      <c r="H78" s="29">
        <f t="shared" ref="H78:H87" si="131">SUM(I78:K78)</f>
        <v>0</v>
      </c>
      <c r="I78" s="30"/>
      <c r="J78" s="30"/>
      <c r="K78" s="30"/>
      <c r="L78" s="29">
        <f t="shared" ref="L78:L87" si="132">SUM(M78:O78)</f>
        <v>0</v>
      </c>
      <c r="M78" s="30"/>
      <c r="N78" s="30"/>
      <c r="O78" s="30"/>
      <c r="P78" s="29">
        <f t="shared" ref="P78:P87" si="133">SUM(Q78:S78)</f>
        <v>0</v>
      </c>
      <c r="Q78" s="30"/>
      <c r="R78" s="30"/>
      <c r="S78" s="30"/>
    </row>
    <row r="79" spans="1:21" ht="28.9" customHeight="1" x14ac:dyDescent="0.25">
      <c r="A79" s="12"/>
      <c r="B79" s="4" t="s">
        <v>124</v>
      </c>
      <c r="C79" s="9" t="s">
        <v>29</v>
      </c>
      <c r="D79" s="16">
        <f>SUM(E79:G79)</f>
        <v>900</v>
      </c>
      <c r="E79" s="16">
        <v>900</v>
      </c>
      <c r="F79" s="16"/>
      <c r="G79" s="16"/>
      <c r="H79" s="16">
        <f t="shared" si="131"/>
        <v>990.00000000000011</v>
      </c>
      <c r="I79" s="20">
        <f t="shared" ref="I79:I86" si="134">E79*110%</f>
        <v>990.00000000000011</v>
      </c>
      <c r="J79" s="16"/>
      <c r="K79" s="16"/>
      <c r="L79" s="16">
        <f t="shared" si="132"/>
        <v>1089.0000000000002</v>
      </c>
      <c r="M79" s="20">
        <f t="shared" ref="M79:M86" si="135">I79*110%</f>
        <v>1089.0000000000002</v>
      </c>
      <c r="N79" s="16"/>
      <c r="O79" s="16"/>
      <c r="P79" s="16">
        <f t="shared" si="133"/>
        <v>1197.9000000000003</v>
      </c>
      <c r="Q79" s="20">
        <f t="shared" ref="Q79:Q86" si="136">M79*110%</f>
        <v>1197.9000000000003</v>
      </c>
      <c r="R79" s="16"/>
      <c r="S79" s="16"/>
    </row>
    <row r="80" spans="1:21" ht="35.450000000000003" customHeight="1" x14ac:dyDescent="0.25">
      <c r="A80" s="12"/>
      <c r="B80" s="4" t="s">
        <v>125</v>
      </c>
      <c r="C80" s="9" t="s">
        <v>30</v>
      </c>
      <c r="D80" s="31">
        <f t="shared" ref="D80:D87" si="137">SUM(E80:G80)</f>
        <v>90</v>
      </c>
      <c r="E80" s="31">
        <v>90</v>
      </c>
      <c r="F80" s="31"/>
      <c r="G80" s="31"/>
      <c r="H80" s="31">
        <f t="shared" si="131"/>
        <v>99.000000000000014</v>
      </c>
      <c r="I80" s="20">
        <f t="shared" si="134"/>
        <v>99.000000000000014</v>
      </c>
      <c r="J80" s="31"/>
      <c r="K80" s="31"/>
      <c r="L80" s="31">
        <f t="shared" si="132"/>
        <v>108.90000000000002</v>
      </c>
      <c r="M80" s="20">
        <f t="shared" si="135"/>
        <v>108.90000000000002</v>
      </c>
      <c r="N80" s="31"/>
      <c r="O80" s="31"/>
      <c r="P80" s="31">
        <f t="shared" si="133"/>
        <v>119.79000000000003</v>
      </c>
      <c r="Q80" s="20">
        <f t="shared" si="136"/>
        <v>119.79000000000003</v>
      </c>
      <c r="R80" s="31"/>
      <c r="S80" s="16"/>
    </row>
    <row r="81" spans="1:19" ht="26.45" customHeight="1" x14ac:dyDescent="0.25">
      <c r="A81" s="12"/>
      <c r="B81" s="4" t="s">
        <v>126</v>
      </c>
      <c r="C81" s="9" t="s">
        <v>31</v>
      </c>
      <c r="D81" s="31">
        <f t="shared" si="137"/>
        <v>90</v>
      </c>
      <c r="E81" s="31">
        <v>90</v>
      </c>
      <c r="F81" s="31"/>
      <c r="G81" s="31"/>
      <c r="H81" s="31">
        <f t="shared" si="131"/>
        <v>99.000000000000014</v>
      </c>
      <c r="I81" s="20">
        <f t="shared" si="134"/>
        <v>99.000000000000014</v>
      </c>
      <c r="J81" s="31"/>
      <c r="K81" s="31"/>
      <c r="L81" s="31">
        <f t="shared" si="132"/>
        <v>108.90000000000002</v>
      </c>
      <c r="M81" s="20">
        <f t="shared" si="135"/>
        <v>108.90000000000002</v>
      </c>
      <c r="N81" s="31"/>
      <c r="O81" s="31"/>
      <c r="P81" s="31">
        <f t="shared" si="133"/>
        <v>119.79000000000003</v>
      </c>
      <c r="Q81" s="20">
        <f t="shared" si="136"/>
        <v>119.79000000000003</v>
      </c>
      <c r="R81" s="31"/>
      <c r="S81" s="16"/>
    </row>
    <row r="82" spans="1:19" ht="25.9" customHeight="1" x14ac:dyDescent="0.25">
      <c r="A82" s="12"/>
      <c r="B82" s="4" t="s">
        <v>127</v>
      </c>
      <c r="C82" s="9" t="s">
        <v>32</v>
      </c>
      <c r="D82" s="31">
        <f t="shared" si="137"/>
        <v>100</v>
      </c>
      <c r="E82" s="31">
        <v>100</v>
      </c>
      <c r="F82" s="31"/>
      <c r="G82" s="31"/>
      <c r="H82" s="31">
        <f t="shared" si="131"/>
        <v>110.00000000000001</v>
      </c>
      <c r="I82" s="20">
        <f t="shared" si="134"/>
        <v>110.00000000000001</v>
      </c>
      <c r="J82" s="31"/>
      <c r="K82" s="31"/>
      <c r="L82" s="31">
        <f t="shared" si="132"/>
        <v>121.00000000000003</v>
      </c>
      <c r="M82" s="20">
        <f t="shared" si="135"/>
        <v>121.00000000000003</v>
      </c>
      <c r="N82" s="31"/>
      <c r="O82" s="31"/>
      <c r="P82" s="31">
        <f t="shared" si="133"/>
        <v>133.10000000000005</v>
      </c>
      <c r="Q82" s="20">
        <f t="shared" si="136"/>
        <v>133.10000000000005</v>
      </c>
      <c r="R82" s="31"/>
      <c r="S82" s="16"/>
    </row>
    <row r="83" spans="1:19" ht="39" customHeight="1" x14ac:dyDescent="0.25">
      <c r="A83" s="12"/>
      <c r="B83" s="4" t="s">
        <v>128</v>
      </c>
      <c r="C83" s="9" t="s">
        <v>33</v>
      </c>
      <c r="D83" s="31">
        <f t="shared" si="137"/>
        <v>250</v>
      </c>
      <c r="E83" s="31">
        <v>250</v>
      </c>
      <c r="F83" s="31"/>
      <c r="G83" s="31"/>
      <c r="H83" s="31">
        <f t="shared" si="131"/>
        <v>275</v>
      </c>
      <c r="I83" s="20">
        <f t="shared" si="134"/>
        <v>275</v>
      </c>
      <c r="J83" s="31"/>
      <c r="K83" s="31"/>
      <c r="L83" s="31">
        <f t="shared" si="132"/>
        <v>302.5</v>
      </c>
      <c r="M83" s="20">
        <f t="shared" si="135"/>
        <v>302.5</v>
      </c>
      <c r="N83" s="31"/>
      <c r="O83" s="31"/>
      <c r="P83" s="31">
        <f t="shared" si="133"/>
        <v>332.75</v>
      </c>
      <c r="Q83" s="20">
        <f t="shared" si="136"/>
        <v>332.75</v>
      </c>
      <c r="R83" s="31"/>
      <c r="S83" s="16"/>
    </row>
    <row r="84" spans="1:19" ht="26.25" customHeight="1" x14ac:dyDescent="0.25">
      <c r="A84" s="12"/>
      <c r="B84" s="4" t="s">
        <v>129</v>
      </c>
      <c r="C84" s="9" t="s">
        <v>110</v>
      </c>
      <c r="D84" s="31">
        <f t="shared" si="137"/>
        <v>140</v>
      </c>
      <c r="E84" s="31">
        <v>140</v>
      </c>
      <c r="F84" s="31"/>
      <c r="G84" s="31"/>
      <c r="H84" s="31">
        <f t="shared" si="131"/>
        <v>154</v>
      </c>
      <c r="I84" s="20">
        <f t="shared" si="134"/>
        <v>154</v>
      </c>
      <c r="J84" s="31"/>
      <c r="K84" s="31"/>
      <c r="L84" s="31">
        <f t="shared" si="132"/>
        <v>169.4</v>
      </c>
      <c r="M84" s="20">
        <f t="shared" si="135"/>
        <v>169.4</v>
      </c>
      <c r="N84" s="31"/>
      <c r="O84" s="31"/>
      <c r="P84" s="31">
        <f t="shared" si="133"/>
        <v>186.34000000000003</v>
      </c>
      <c r="Q84" s="20">
        <f t="shared" si="136"/>
        <v>186.34000000000003</v>
      </c>
      <c r="R84" s="31"/>
      <c r="S84" s="16"/>
    </row>
    <row r="85" spans="1:19" ht="37.5" customHeight="1" x14ac:dyDescent="0.25">
      <c r="A85" s="12"/>
      <c r="B85" s="4" t="s">
        <v>130</v>
      </c>
      <c r="C85" s="9" t="s">
        <v>111</v>
      </c>
      <c r="D85" s="31">
        <f t="shared" si="137"/>
        <v>180</v>
      </c>
      <c r="E85" s="31">
        <v>180</v>
      </c>
      <c r="F85" s="31"/>
      <c r="G85" s="31"/>
      <c r="H85" s="31">
        <f t="shared" si="131"/>
        <v>198.00000000000003</v>
      </c>
      <c r="I85" s="20">
        <f t="shared" si="134"/>
        <v>198.00000000000003</v>
      </c>
      <c r="J85" s="31"/>
      <c r="K85" s="31"/>
      <c r="L85" s="31">
        <f t="shared" si="132"/>
        <v>217.80000000000004</v>
      </c>
      <c r="M85" s="20">
        <f t="shared" si="135"/>
        <v>217.80000000000004</v>
      </c>
      <c r="N85" s="31"/>
      <c r="O85" s="31"/>
      <c r="P85" s="31">
        <f t="shared" si="133"/>
        <v>239.58000000000007</v>
      </c>
      <c r="Q85" s="20">
        <f t="shared" si="136"/>
        <v>239.58000000000007</v>
      </c>
      <c r="R85" s="31"/>
      <c r="S85" s="16"/>
    </row>
    <row r="86" spans="1:19" ht="22.5" customHeight="1" x14ac:dyDescent="0.25">
      <c r="A86" s="12"/>
      <c r="B86" s="4" t="s">
        <v>131</v>
      </c>
      <c r="C86" s="9" t="s">
        <v>112</v>
      </c>
      <c r="D86" s="31">
        <f t="shared" si="137"/>
        <v>70</v>
      </c>
      <c r="E86" s="31">
        <v>70</v>
      </c>
      <c r="F86" s="31"/>
      <c r="G86" s="31"/>
      <c r="H86" s="31">
        <f t="shared" si="131"/>
        <v>77</v>
      </c>
      <c r="I86" s="20">
        <f t="shared" si="134"/>
        <v>77</v>
      </c>
      <c r="J86" s="31"/>
      <c r="K86" s="31"/>
      <c r="L86" s="31">
        <f t="shared" si="132"/>
        <v>84.7</v>
      </c>
      <c r="M86" s="20">
        <f t="shared" si="135"/>
        <v>84.7</v>
      </c>
      <c r="N86" s="31"/>
      <c r="O86" s="31"/>
      <c r="P86" s="31">
        <f t="shared" si="133"/>
        <v>93.170000000000016</v>
      </c>
      <c r="Q86" s="20">
        <f t="shared" si="136"/>
        <v>93.170000000000016</v>
      </c>
      <c r="R86" s="31"/>
      <c r="S86" s="16"/>
    </row>
    <row r="87" spans="1:19" ht="88.5" customHeight="1" x14ac:dyDescent="0.25">
      <c r="A87" s="12"/>
      <c r="B87" s="4" t="s">
        <v>132</v>
      </c>
      <c r="C87" s="9" t="s">
        <v>113</v>
      </c>
      <c r="D87" s="31">
        <f t="shared" si="137"/>
        <v>280</v>
      </c>
      <c r="E87" s="31">
        <v>280</v>
      </c>
      <c r="F87" s="31"/>
      <c r="G87" s="31"/>
      <c r="H87" s="31">
        <f t="shared" si="131"/>
        <v>308</v>
      </c>
      <c r="I87" s="20">
        <f>E87*110%</f>
        <v>308</v>
      </c>
      <c r="J87" s="31"/>
      <c r="K87" s="31"/>
      <c r="L87" s="31">
        <f t="shared" si="132"/>
        <v>338.8</v>
      </c>
      <c r="M87" s="20">
        <f>I87*110%</f>
        <v>338.8</v>
      </c>
      <c r="N87" s="31"/>
      <c r="O87" s="31"/>
      <c r="P87" s="31">
        <f t="shared" si="133"/>
        <v>372.68000000000006</v>
      </c>
      <c r="Q87" s="20">
        <f>M87*110%</f>
        <v>372.68000000000006</v>
      </c>
      <c r="R87" s="31"/>
      <c r="S87" s="16"/>
    </row>
    <row r="88" spans="1:19" s="57" customFormat="1" ht="28.9" customHeight="1" x14ac:dyDescent="0.25">
      <c r="A88" s="54" t="s">
        <v>95</v>
      </c>
      <c r="B88" s="55"/>
      <c r="C88" s="55" t="s">
        <v>34</v>
      </c>
      <c r="D88" s="56">
        <f>SUM(E88:G88)</f>
        <v>1875</v>
      </c>
      <c r="E88" s="56">
        <f>E90</f>
        <v>1875</v>
      </c>
      <c r="F88" s="56">
        <f>F90</f>
        <v>0</v>
      </c>
      <c r="G88" s="56">
        <f>G90</f>
        <v>0</v>
      </c>
      <c r="H88" s="56">
        <f>I88+J88+K88</f>
        <v>2062.5</v>
      </c>
      <c r="I88" s="56">
        <f>I90</f>
        <v>2062.5</v>
      </c>
      <c r="J88" s="56">
        <f t="shared" ref="J88:K88" si="138">J90</f>
        <v>0</v>
      </c>
      <c r="K88" s="56">
        <f t="shared" si="138"/>
        <v>0</v>
      </c>
      <c r="L88" s="56">
        <f>M88+N88+O88</f>
        <v>2268.75</v>
      </c>
      <c r="M88" s="56">
        <f>M90</f>
        <v>2268.75</v>
      </c>
      <c r="N88" s="56">
        <f t="shared" ref="N88:O88" si="139">N90</f>
        <v>0</v>
      </c>
      <c r="O88" s="56">
        <f t="shared" si="139"/>
        <v>0</v>
      </c>
      <c r="P88" s="56">
        <f>Q88+R88+S88</f>
        <v>2495.625</v>
      </c>
      <c r="Q88" s="56">
        <f>Q90</f>
        <v>2495.625</v>
      </c>
      <c r="R88" s="56">
        <f t="shared" ref="R88:S88" si="140">R90</f>
        <v>0</v>
      </c>
      <c r="S88" s="56">
        <f t="shared" si="140"/>
        <v>0</v>
      </c>
    </row>
    <row r="89" spans="1:19" s="57" customFormat="1" ht="24" customHeight="1" x14ac:dyDescent="0.25">
      <c r="A89" s="58"/>
      <c r="B89" s="59"/>
      <c r="C89" s="60" t="s">
        <v>14</v>
      </c>
      <c r="D89" s="61">
        <f t="shared" ref="D89:D90" si="141">SUM(E89:G89)</f>
        <v>49</v>
      </c>
      <c r="E89" s="61">
        <v>49</v>
      </c>
      <c r="F89" s="61"/>
      <c r="G89" s="61"/>
      <c r="H89" s="61">
        <f t="shared" ref="H89:H90" si="142">SUM(I89:K89)</f>
        <v>49</v>
      </c>
      <c r="I89" s="61">
        <v>49</v>
      </c>
      <c r="J89" s="61"/>
      <c r="K89" s="61"/>
      <c r="L89" s="61">
        <f t="shared" ref="L89" si="143">SUM(M89:O89)</f>
        <v>49</v>
      </c>
      <c r="M89" s="61">
        <v>49</v>
      </c>
      <c r="N89" s="61"/>
      <c r="O89" s="61"/>
      <c r="P89" s="61">
        <f t="shared" ref="P89:P90" si="144">SUM(Q89:S89)</f>
        <v>49</v>
      </c>
      <c r="Q89" s="61">
        <v>49</v>
      </c>
      <c r="R89" s="61"/>
      <c r="S89" s="61"/>
    </row>
    <row r="90" spans="1:19" s="45" customFormat="1" ht="33" customHeight="1" x14ac:dyDescent="0.25">
      <c r="A90" s="42"/>
      <c r="B90" s="34" t="s">
        <v>116</v>
      </c>
      <c r="C90" s="35" t="s">
        <v>114</v>
      </c>
      <c r="D90" s="20">
        <f t="shared" si="141"/>
        <v>1875</v>
      </c>
      <c r="E90" s="20">
        <v>1875</v>
      </c>
      <c r="F90" s="20"/>
      <c r="G90" s="20"/>
      <c r="H90" s="20">
        <f t="shared" si="142"/>
        <v>2062.5</v>
      </c>
      <c r="I90" s="20">
        <f>E90*110%</f>
        <v>2062.5</v>
      </c>
      <c r="J90" s="20"/>
      <c r="K90" s="20"/>
      <c r="L90" s="20">
        <f>SUM(M90:O90)</f>
        <v>2268.75</v>
      </c>
      <c r="M90" s="20">
        <f>I90*110%</f>
        <v>2268.75</v>
      </c>
      <c r="N90" s="20"/>
      <c r="O90" s="20"/>
      <c r="P90" s="20">
        <f t="shared" si="144"/>
        <v>2495.625</v>
      </c>
      <c r="Q90" s="20">
        <f>M90*110%</f>
        <v>2495.625</v>
      </c>
      <c r="R90" s="20"/>
      <c r="S90" s="20"/>
    </row>
  </sheetData>
  <mergeCells count="10">
    <mergeCell ref="D2:P2"/>
    <mergeCell ref="R3:S3"/>
    <mergeCell ref="A4:A6"/>
    <mergeCell ref="B4:B6"/>
    <mergeCell ref="C4:C6"/>
    <mergeCell ref="D4:S4"/>
    <mergeCell ref="D5:G5"/>
    <mergeCell ref="H5:K5"/>
    <mergeCell ref="L5:O5"/>
    <mergeCell ref="P5:S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3.2</vt:lpstr>
      <vt:lpstr>3.ა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Tamar Kvatadze</cp:lastModifiedBy>
  <cp:lastPrinted>2016-04-15T06:59:54Z</cp:lastPrinted>
  <dcterms:created xsi:type="dcterms:W3CDTF">2015-11-13T09:57:34Z</dcterms:created>
  <dcterms:modified xsi:type="dcterms:W3CDTF">2019-04-24T08:34:27Z</dcterms:modified>
</cp:coreProperties>
</file>